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one.sharepoint.com/G1/Documents/BXL/GEL/18. GEL AU/2. Accompagnement/Outils pré créa/5. Plan financier/PF simplifiés pour AAP GF/"/>
    </mc:Choice>
  </mc:AlternateContent>
  <xr:revisionPtr revIDLastSave="18" documentId="13_ncr:1_{7BCF9036-0FB1-4E2B-9441-BA1C21AC75CB}" xr6:coauthVersionLast="47" xr6:coauthVersionMax="47" xr10:uidLastSave="{3E7D67CE-1EB6-430E-9ADF-F70A8ACA769C}"/>
  <bookViews>
    <workbookView xWindow="-108" yWindow="-108" windowWidth="23256" windowHeight="12576" tabRatio="722" firstSheet="2" activeTab="9" xr2:uid="{00000000-000D-0000-FFFF-FFFF00000000}"/>
  </bookViews>
  <sheets>
    <sheet name="Mode d'emploi" sheetId="33" r:id="rId1"/>
    <sheet name="Affectation" sheetId="39" r:id="rId2"/>
    <sheet name="Bilan" sheetId="22" r:id="rId3"/>
    <sheet name="Résultat" sheetId="21" r:id="rId4"/>
    <sheet name="Ventes" sheetId="30" r:id="rId5"/>
    <sheet name="Investissements" sheetId="3" r:id="rId6"/>
    <sheet name="Détails investissements" sheetId="29" r:id="rId7"/>
    <sheet name="RH" sheetId="32" r:id="rId8"/>
    <sheet name="Trésorerie AN 1" sheetId="4" r:id="rId9"/>
    <sheet name="Données emprunt" sheetId="6" r:id="rId10"/>
    <sheet name="Amortissement crédit1" sheetId="23" r:id="rId11"/>
  </sheets>
  <externalReferences>
    <externalReference r:id="rId12"/>
  </externalReferences>
  <definedNames>
    <definedName name="FixeVariable">[1]Liste!$A$1:$A$2</definedName>
    <definedName name="_xlnm.Print_Area" localSheetId="1">Affectation!$A$1:$D$40</definedName>
    <definedName name="_xlnm.Print_Area" localSheetId="10">'Amortissement crédit1'!$A$1:$I$57</definedName>
    <definedName name="_xlnm.Print_Area" localSheetId="2">Bilan!$A$1:$H$38</definedName>
    <definedName name="_xlnm.Print_Area" localSheetId="6">'Détails investissements'!$A$1:$P$42</definedName>
    <definedName name="_xlnm.Print_Area" localSheetId="9">'Données emprunt'!$A$1:$E$30</definedName>
    <definedName name="_xlnm.Print_Area" localSheetId="5">Investissements!$A$1:$H$26</definedName>
    <definedName name="_xlnm.Print_Area" localSheetId="0">'Mode d''emploi'!$A$2:$D$28</definedName>
    <definedName name="_xlnm.Print_Area" localSheetId="3">Résultat!$A$1:$E$87</definedName>
    <definedName name="_xlnm.Print_Area" localSheetId="8">'Trésorerie AN 1'!$A$1:$O$34</definedName>
    <definedName name="_xlnm.Print_Area" localSheetId="4">Ventes!$A$8:$U$58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32" l="1"/>
  <c r="L27" i="32"/>
  <c r="L28" i="32"/>
  <c r="L29" i="32"/>
  <c r="O5" i="4"/>
  <c r="B6" i="4"/>
  <c r="B7" i="4"/>
  <c r="B11" i="4" s="1"/>
  <c r="F10" i="22"/>
  <c r="F11" i="22"/>
  <c r="G11" i="22" s="1"/>
  <c r="F7" i="22"/>
  <c r="B12" i="21"/>
  <c r="D13" i="39"/>
  <c r="H11" i="22" l="1"/>
  <c r="P30" i="32" l="1"/>
  <c r="I30" i="32"/>
  <c r="B30" i="32"/>
  <c r="R29" i="32"/>
  <c r="K29" i="32"/>
  <c r="D29" i="32"/>
  <c r="E29" i="32" s="1"/>
  <c r="M29" i="32" l="1"/>
  <c r="F29" i="32"/>
  <c r="B56" i="32" s="1"/>
  <c r="D50" i="32" s="1"/>
  <c r="D5" i="32"/>
  <c r="T29" i="32" l="1"/>
  <c r="B57" i="21"/>
  <c r="D56" i="32" l="1"/>
  <c r="D51" i="32"/>
  <c r="B30" i="30"/>
  <c r="B29" i="30"/>
  <c r="D52" i="32" l="1"/>
  <c r="D53" i="32" s="1"/>
  <c r="F50" i="32"/>
  <c r="F51" i="32" l="1"/>
  <c r="F52" i="32" s="1"/>
  <c r="T14" i="30"/>
  <c r="S17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T17" i="30"/>
  <c r="R17" i="30"/>
  <c r="P17" i="30"/>
  <c r="N17" i="30"/>
  <c r="L17" i="30"/>
  <c r="J17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S14" i="30"/>
  <c r="Q14" i="30"/>
  <c r="O14" i="30"/>
  <c r="M14" i="30"/>
  <c r="K14" i="30"/>
  <c r="I14" i="30"/>
  <c r="F53" i="32" l="1"/>
  <c r="J14" i="30"/>
  <c r="N14" i="30"/>
  <c r="R14" i="30"/>
  <c r="L14" i="30"/>
  <c r="P14" i="30"/>
  <c r="I17" i="30"/>
  <c r="M17" i="30"/>
  <c r="Q17" i="30"/>
  <c r="K17" i="30"/>
  <c r="O17" i="30"/>
  <c r="B21" i="21"/>
  <c r="D13" i="21" l="1"/>
  <c r="C13" i="21"/>
  <c r="B13" i="21"/>
  <c r="D11" i="21"/>
  <c r="C11" i="21"/>
  <c r="B11" i="21"/>
  <c r="C59" i="21" l="1"/>
  <c r="D59" i="21" s="1"/>
  <c r="C58" i="21"/>
  <c r="D58" i="21" s="1"/>
  <c r="C38" i="21"/>
  <c r="D38" i="21" s="1"/>
  <c r="C21" i="21"/>
  <c r="D21" i="21" s="1"/>
  <c r="T13" i="30"/>
  <c r="S13" i="30"/>
  <c r="R13" i="30"/>
  <c r="Q13" i="30"/>
  <c r="D6" i="32" l="1"/>
  <c r="D7" i="32"/>
  <c r="D8" i="32"/>
  <c r="D9" i="32"/>
  <c r="D10" i="32"/>
  <c r="D11" i="32"/>
  <c r="D12" i="32"/>
  <c r="D13" i="32"/>
  <c r="B14" i="39" l="1"/>
  <c r="B17" i="21" l="1"/>
  <c r="A9" i="39" l="1"/>
  <c r="A10" i="39"/>
  <c r="A11" i="39"/>
  <c r="A8" i="39"/>
  <c r="A9" i="22"/>
  <c r="A10" i="22"/>
  <c r="A11" i="22"/>
  <c r="A8" i="22"/>
  <c r="B13" i="3"/>
  <c r="H10" i="3"/>
  <c r="B10" i="39" s="1"/>
  <c r="H9" i="3"/>
  <c r="B9" i="39" s="1"/>
  <c r="D8" i="39" s="1"/>
  <c r="D10" i="3"/>
  <c r="E10" i="3" s="1"/>
  <c r="F10" i="3" s="1"/>
  <c r="C10" i="22" s="1"/>
  <c r="D9" i="3"/>
  <c r="E9" i="3" s="1"/>
  <c r="F9" i="3" s="1"/>
  <c r="G9" i="3" s="1"/>
  <c r="D9" i="22" s="1"/>
  <c r="D19" i="4"/>
  <c r="E19" i="4"/>
  <c r="F19" i="4"/>
  <c r="G19" i="4"/>
  <c r="H19" i="4"/>
  <c r="I19" i="4"/>
  <c r="J19" i="4"/>
  <c r="K19" i="4"/>
  <c r="L19" i="4"/>
  <c r="M19" i="4"/>
  <c r="N19" i="4"/>
  <c r="C19" i="4"/>
  <c r="B14" i="22"/>
  <c r="C47" i="21"/>
  <c r="D47" i="21" s="1"/>
  <c r="C48" i="21"/>
  <c r="D48" i="21" s="1"/>
  <c r="O39" i="29"/>
  <c r="M39" i="29"/>
  <c r="F39" i="29"/>
  <c r="D39" i="29"/>
  <c r="O38" i="29"/>
  <c r="M38" i="29"/>
  <c r="F38" i="29"/>
  <c r="D38" i="29"/>
  <c r="O37" i="29"/>
  <c r="M37" i="29"/>
  <c r="F37" i="29"/>
  <c r="D37" i="29"/>
  <c r="O36" i="29"/>
  <c r="M36" i="29"/>
  <c r="F36" i="29"/>
  <c r="D36" i="29"/>
  <c r="O35" i="29"/>
  <c r="M35" i="29"/>
  <c r="F35" i="29"/>
  <c r="D35" i="29"/>
  <c r="O34" i="29"/>
  <c r="M34" i="29"/>
  <c r="F34" i="29"/>
  <c r="D34" i="29"/>
  <c r="O33" i="29"/>
  <c r="M33" i="29"/>
  <c r="F33" i="29"/>
  <c r="D33" i="29"/>
  <c r="O32" i="29"/>
  <c r="M32" i="29"/>
  <c r="F32" i="29"/>
  <c r="D32" i="29"/>
  <c r="O31" i="29"/>
  <c r="M31" i="29"/>
  <c r="F31" i="29"/>
  <c r="D31" i="29"/>
  <c r="O30" i="29"/>
  <c r="M30" i="29"/>
  <c r="F30" i="29"/>
  <c r="D30" i="29"/>
  <c r="O29" i="29"/>
  <c r="M29" i="29"/>
  <c r="F29" i="29"/>
  <c r="D29" i="29"/>
  <c r="O28" i="29"/>
  <c r="M28" i="29"/>
  <c r="F28" i="29"/>
  <c r="D28" i="29"/>
  <c r="O27" i="29"/>
  <c r="M27" i="29"/>
  <c r="F27" i="29"/>
  <c r="D27" i="29"/>
  <c r="P13" i="30"/>
  <c r="O13" i="30"/>
  <c r="N13" i="30"/>
  <c r="M13" i="30"/>
  <c r="L13" i="30"/>
  <c r="K13" i="30"/>
  <c r="J13" i="30"/>
  <c r="I13" i="30"/>
  <c r="B40" i="21"/>
  <c r="B32" i="21"/>
  <c r="C27" i="21"/>
  <c r="C26" i="21"/>
  <c r="D28" i="32"/>
  <c r="E28" i="32" s="1"/>
  <c r="D27" i="32"/>
  <c r="E27" i="32" s="1"/>
  <c r="C43" i="21"/>
  <c r="D43" i="21" s="1"/>
  <c r="B37" i="21"/>
  <c r="I18" i="4" s="1"/>
  <c r="B51" i="21"/>
  <c r="B63" i="21"/>
  <c r="C21" i="4" s="1"/>
  <c r="B20" i="21"/>
  <c r="B15" i="4" s="1"/>
  <c r="O15" i="4" s="1"/>
  <c r="C60" i="21"/>
  <c r="D60" i="21" s="1"/>
  <c r="C61" i="21"/>
  <c r="D61" i="21" s="1"/>
  <c r="C62" i="21"/>
  <c r="D62" i="21" s="1"/>
  <c r="C45" i="21"/>
  <c r="D45" i="21" s="1"/>
  <c r="C46" i="21"/>
  <c r="C49" i="21"/>
  <c r="D49" i="21" s="1"/>
  <c r="C50" i="21"/>
  <c r="D50" i="21" s="1"/>
  <c r="C39" i="21"/>
  <c r="C33" i="21"/>
  <c r="D33" i="21" s="1"/>
  <c r="C34" i="21"/>
  <c r="D34" i="21" s="1"/>
  <c r="C35" i="21"/>
  <c r="D35" i="21" s="1"/>
  <c r="C36" i="21"/>
  <c r="D36" i="21" s="1"/>
  <c r="C22" i="21"/>
  <c r="D22" i="21" s="1"/>
  <c r="C23" i="21"/>
  <c r="D23" i="21" s="1"/>
  <c r="C24" i="21"/>
  <c r="D24" i="21" s="1"/>
  <c r="C25" i="21"/>
  <c r="C31" i="21"/>
  <c r="D31" i="21" s="1"/>
  <c r="C30" i="21"/>
  <c r="D30" i="21" s="1"/>
  <c r="C29" i="21"/>
  <c r="D29" i="21" s="1"/>
  <c r="D5" i="4"/>
  <c r="D22" i="39"/>
  <c r="D21" i="39"/>
  <c r="D20" i="39"/>
  <c r="B35" i="39"/>
  <c r="B19" i="4" s="1"/>
  <c r="B16" i="22"/>
  <c r="B15" i="22"/>
  <c r="C15" i="22" s="1"/>
  <c r="H4" i="3"/>
  <c r="B5" i="39" s="1"/>
  <c r="B3" i="39" s="1"/>
  <c r="B61" i="39"/>
  <c r="B33" i="39" s="1"/>
  <c r="B51" i="39"/>
  <c r="D5" i="39" s="1"/>
  <c r="F5" i="22" s="1"/>
  <c r="C20" i="21"/>
  <c r="D20" i="21"/>
  <c r="D13" i="6"/>
  <c r="B15" i="6"/>
  <c r="D7" i="6"/>
  <c r="B9" i="6"/>
  <c r="O26" i="4"/>
  <c r="O27" i="4"/>
  <c r="O28" i="4"/>
  <c r="O29" i="4"/>
  <c r="O3" i="4"/>
  <c r="O4" i="4"/>
  <c r="O7" i="4"/>
  <c r="O8" i="4"/>
  <c r="O12" i="4"/>
  <c r="O13" i="4"/>
  <c r="O33" i="4"/>
  <c r="D5" i="29"/>
  <c r="D4" i="29"/>
  <c r="C78" i="21"/>
  <c r="D78" i="21"/>
  <c r="B78" i="21"/>
  <c r="C76" i="21"/>
  <c r="D76" i="21"/>
  <c r="B76" i="21"/>
  <c r="A32" i="32"/>
  <c r="R28" i="32"/>
  <c r="S28" i="32" s="1"/>
  <c r="R27" i="32"/>
  <c r="S27" i="32" s="1"/>
  <c r="K28" i="32"/>
  <c r="K27" i="32"/>
  <c r="C72" i="21"/>
  <c r="D72" i="21" s="1"/>
  <c r="H16" i="3"/>
  <c r="B19" i="39" s="1"/>
  <c r="H11" i="3"/>
  <c r="H17" i="3"/>
  <c r="B20" i="39" s="1"/>
  <c r="H22" i="3"/>
  <c r="B25" i="39" s="1"/>
  <c r="H20" i="3"/>
  <c r="B23" i="39" s="1"/>
  <c r="H8" i="3"/>
  <c r="B8" i="39" s="1"/>
  <c r="H30" i="30"/>
  <c r="H31" i="30"/>
  <c r="H32" i="30"/>
  <c r="H33" i="30"/>
  <c r="H34" i="30"/>
  <c r="H35" i="30"/>
  <c r="H29" i="30"/>
  <c r="D30" i="30"/>
  <c r="D46" i="30" s="1"/>
  <c r="D31" i="30"/>
  <c r="D47" i="30" s="1"/>
  <c r="D32" i="30"/>
  <c r="D48" i="30" s="1"/>
  <c r="D33" i="30"/>
  <c r="D49" i="30" s="1"/>
  <c r="D34" i="30"/>
  <c r="D50" i="30" s="1"/>
  <c r="D35" i="30"/>
  <c r="D51" i="30" s="1"/>
  <c r="D29" i="30"/>
  <c r="B46" i="30"/>
  <c r="B31" i="30"/>
  <c r="B47" i="30" s="1"/>
  <c r="B32" i="30"/>
  <c r="B48" i="30" s="1"/>
  <c r="B33" i="30"/>
  <c r="B34" i="30"/>
  <c r="B50" i="30" s="1"/>
  <c r="B35" i="30"/>
  <c r="B51" i="30" s="1"/>
  <c r="B45" i="30"/>
  <c r="F4" i="29"/>
  <c r="E106" i="30"/>
  <c r="E105" i="30"/>
  <c r="E104" i="30"/>
  <c r="E103" i="30"/>
  <c r="C104" i="30"/>
  <c r="C106" i="30"/>
  <c r="C105" i="30"/>
  <c r="C103" i="30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40" i="29"/>
  <c r="O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40" i="29"/>
  <c r="M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40" i="29"/>
  <c r="D6" i="29"/>
  <c r="E30" i="30"/>
  <c r="E46" i="30" s="1"/>
  <c r="E31" i="30"/>
  <c r="E47" i="30" s="1"/>
  <c r="E32" i="30"/>
  <c r="E48" i="30" s="1"/>
  <c r="E33" i="30"/>
  <c r="E49" i="30" s="1"/>
  <c r="E34" i="30"/>
  <c r="E50" i="30" s="1"/>
  <c r="E35" i="30"/>
  <c r="E51" i="30" s="1"/>
  <c r="E29" i="30"/>
  <c r="E45" i="30" s="1"/>
  <c r="C35" i="30"/>
  <c r="C51" i="30" s="1"/>
  <c r="C30" i="30"/>
  <c r="C46" i="30" s="1"/>
  <c r="C31" i="30"/>
  <c r="C47" i="30" s="1"/>
  <c r="C32" i="30"/>
  <c r="C48" i="30" s="1"/>
  <c r="C33" i="30"/>
  <c r="C49" i="30" s="1"/>
  <c r="C34" i="30"/>
  <c r="C50" i="30" s="1"/>
  <c r="C29" i="30"/>
  <c r="C45" i="30" s="1"/>
  <c r="A30" i="30"/>
  <c r="A31" i="30"/>
  <c r="A32" i="30"/>
  <c r="A33" i="30"/>
  <c r="A49" i="30" s="1"/>
  <c r="A34" i="30"/>
  <c r="A35" i="30"/>
  <c r="A29" i="30"/>
  <c r="A45" i="30" s="1"/>
  <c r="F19" i="30"/>
  <c r="F18" i="30"/>
  <c r="F17" i="30"/>
  <c r="F16" i="30"/>
  <c r="F15" i="30"/>
  <c r="F14" i="30"/>
  <c r="H13" i="32"/>
  <c r="J12" i="32"/>
  <c r="H11" i="32"/>
  <c r="J11" i="32"/>
  <c r="A28" i="30"/>
  <c r="A44" i="30" s="1"/>
  <c r="T27" i="30"/>
  <c r="T43" i="30" s="1"/>
  <c r="S27" i="30"/>
  <c r="S43" i="30" s="1"/>
  <c r="R27" i="30"/>
  <c r="R43" i="30" s="1"/>
  <c r="Q27" i="30"/>
  <c r="Q43" i="30" s="1"/>
  <c r="P27" i="30"/>
  <c r="P43" i="30" s="1"/>
  <c r="O27" i="30"/>
  <c r="O43" i="30" s="1"/>
  <c r="N27" i="30"/>
  <c r="N43" i="30" s="1"/>
  <c r="M27" i="30"/>
  <c r="M43" i="30" s="1"/>
  <c r="L27" i="30"/>
  <c r="L43" i="30" s="1"/>
  <c r="K27" i="30"/>
  <c r="K43" i="30" s="1"/>
  <c r="J27" i="30"/>
  <c r="J43" i="30" s="1"/>
  <c r="I27" i="30"/>
  <c r="I43" i="30" s="1"/>
  <c r="F13" i="30"/>
  <c r="U12" i="30"/>
  <c r="D40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B21" i="3"/>
  <c r="H21" i="3" s="1"/>
  <c r="D22" i="3"/>
  <c r="E22" i="3" s="1"/>
  <c r="F22" i="3" s="1"/>
  <c r="C25" i="22" s="1"/>
  <c r="G9" i="23"/>
  <c r="D1" i="6"/>
  <c r="B21" i="6"/>
  <c r="D19" i="6"/>
  <c r="B3" i="6"/>
  <c r="D4" i="3"/>
  <c r="B52" i="21" s="1"/>
  <c r="D8" i="3"/>
  <c r="E8" i="3" s="1"/>
  <c r="D11" i="3"/>
  <c r="E11" i="3" s="1"/>
  <c r="B11" i="22" s="1"/>
  <c r="C18" i="3"/>
  <c r="D16" i="3"/>
  <c r="E16" i="3" s="1"/>
  <c r="B19" i="22" s="1"/>
  <c r="C17" i="3"/>
  <c r="D17" i="3" s="1"/>
  <c r="E17" i="3" s="1"/>
  <c r="D20" i="3"/>
  <c r="E20" i="3" s="1"/>
  <c r="F20" i="3" s="1"/>
  <c r="B5" i="3"/>
  <c r="D1" i="23"/>
  <c r="C3" i="23"/>
  <c r="C5" i="23" s="1"/>
  <c r="D2" i="23"/>
  <c r="H25" i="30"/>
  <c r="F11" i="32"/>
  <c r="J8" i="32"/>
  <c r="H9" i="32"/>
  <c r="H12" i="32"/>
  <c r="F12" i="32"/>
  <c r="J6" i="32"/>
  <c r="N16" i="4"/>
  <c r="F16" i="4"/>
  <c r="C16" i="4"/>
  <c r="K16" i="4"/>
  <c r="L16" i="4"/>
  <c r="D16" i="4"/>
  <c r="M16" i="4"/>
  <c r="H7" i="32"/>
  <c r="D17" i="4"/>
  <c r="F17" i="4"/>
  <c r="K17" i="4"/>
  <c r="D26" i="21"/>
  <c r="B28" i="4"/>
  <c r="F5" i="32"/>
  <c r="J5" i="32"/>
  <c r="H5" i="32"/>
  <c r="H8" i="32"/>
  <c r="F8" i="32"/>
  <c r="F16" i="3"/>
  <c r="G16" i="3" s="1"/>
  <c r="D19" i="22" s="1"/>
  <c r="F7" i="32"/>
  <c r="J7" i="32"/>
  <c r="F13" i="32"/>
  <c r="J10" i="32"/>
  <c r="D27" i="21"/>
  <c r="F9" i="32"/>
  <c r="J9" i="32"/>
  <c r="E16" i="4"/>
  <c r="J16" i="4"/>
  <c r="G16" i="4"/>
  <c r="B28" i="21"/>
  <c r="H16" i="4"/>
  <c r="I16" i="4"/>
  <c r="K24" i="30"/>
  <c r="F11" i="3"/>
  <c r="C11" i="22" s="1"/>
  <c r="D21" i="3" l="1"/>
  <c r="C55" i="21" s="1"/>
  <c r="D30" i="32"/>
  <c r="B64" i="21" s="1"/>
  <c r="J24" i="4" s="1"/>
  <c r="T28" i="32"/>
  <c r="L40" i="32" s="1"/>
  <c r="K30" i="32"/>
  <c r="C64" i="21" s="1"/>
  <c r="B23" i="22"/>
  <c r="M28" i="32"/>
  <c r="K40" i="32" s="1"/>
  <c r="B25" i="22"/>
  <c r="R30" i="32"/>
  <c r="D64" i="21" s="1"/>
  <c r="F28" i="32"/>
  <c r="S33" i="30"/>
  <c r="R33" i="30"/>
  <c r="J33" i="30"/>
  <c r="I33" i="30"/>
  <c r="O33" i="30"/>
  <c r="M33" i="30"/>
  <c r="L33" i="30"/>
  <c r="Q33" i="30"/>
  <c r="P33" i="30"/>
  <c r="T33" i="30"/>
  <c r="N33" i="30"/>
  <c r="K33" i="30"/>
  <c r="N34" i="30"/>
  <c r="M34" i="30"/>
  <c r="L34" i="30"/>
  <c r="S34" i="30"/>
  <c r="Q34" i="30"/>
  <c r="O34" i="30"/>
  <c r="T34" i="30"/>
  <c r="K34" i="30"/>
  <c r="I34" i="30"/>
  <c r="P34" i="30"/>
  <c r="R34" i="30"/>
  <c r="J34" i="30"/>
  <c r="R35" i="30"/>
  <c r="J35" i="30"/>
  <c r="O35" i="30"/>
  <c r="L35" i="30"/>
  <c r="S35" i="30"/>
  <c r="Q35" i="30"/>
  <c r="I35" i="30"/>
  <c r="P35" i="30"/>
  <c r="T35" i="30"/>
  <c r="N35" i="30"/>
  <c r="M35" i="30"/>
  <c r="K35" i="30"/>
  <c r="T29" i="30"/>
  <c r="P29" i="30"/>
  <c r="L29" i="30"/>
  <c r="S29" i="30"/>
  <c r="O29" i="30"/>
  <c r="K29" i="30"/>
  <c r="J29" i="30"/>
  <c r="Q29" i="30"/>
  <c r="R29" i="30"/>
  <c r="N29" i="30"/>
  <c r="M29" i="30"/>
  <c r="I29" i="30"/>
  <c r="T32" i="30"/>
  <c r="P32" i="30"/>
  <c r="L32" i="30"/>
  <c r="S32" i="30"/>
  <c r="O32" i="30"/>
  <c r="K32" i="30"/>
  <c r="R32" i="30"/>
  <c r="N32" i="30"/>
  <c r="J32" i="30"/>
  <c r="M32" i="30"/>
  <c r="Q32" i="30"/>
  <c r="I32" i="30"/>
  <c r="T30" i="30"/>
  <c r="P30" i="30"/>
  <c r="L30" i="30"/>
  <c r="S30" i="30"/>
  <c r="O30" i="30"/>
  <c r="K30" i="30"/>
  <c r="J30" i="30"/>
  <c r="R30" i="30"/>
  <c r="N30" i="30"/>
  <c r="Q30" i="30"/>
  <c r="M30" i="30"/>
  <c r="I30" i="30"/>
  <c r="T31" i="30"/>
  <c r="P31" i="30"/>
  <c r="L31" i="30"/>
  <c r="S31" i="30"/>
  <c r="O31" i="30"/>
  <c r="K31" i="30"/>
  <c r="N31" i="30"/>
  <c r="J31" i="30"/>
  <c r="I31" i="30"/>
  <c r="R31" i="30"/>
  <c r="Q31" i="30"/>
  <c r="M31" i="30"/>
  <c r="H5" i="3"/>
  <c r="F21" i="4"/>
  <c r="D10" i="23"/>
  <c r="O41" i="29"/>
  <c r="H18" i="3" s="1"/>
  <c r="B21" i="39" s="1"/>
  <c r="B41" i="21"/>
  <c r="C40" i="21"/>
  <c r="B10" i="21"/>
  <c r="B14" i="21" s="1"/>
  <c r="D10" i="21"/>
  <c r="D14" i="21" s="1"/>
  <c r="C10" i="21"/>
  <c r="C14" i="21" s="1"/>
  <c r="C19" i="22"/>
  <c r="C63" i="21"/>
  <c r="C37" i="21"/>
  <c r="D3" i="23"/>
  <c r="C12" i="23" s="1"/>
  <c r="D5" i="3"/>
  <c r="A48" i="30"/>
  <c r="P24" i="30"/>
  <c r="J14" i="4" s="1"/>
  <c r="F33" i="30"/>
  <c r="F50" i="30"/>
  <c r="F46" i="30"/>
  <c r="J21" i="4"/>
  <c r="N21" i="4"/>
  <c r="G21" i="4"/>
  <c r="M21" i="4"/>
  <c r="L21" i="4"/>
  <c r="I21" i="4"/>
  <c r="E21" i="4"/>
  <c r="K21" i="4"/>
  <c r="H21" i="4"/>
  <c r="D21" i="4"/>
  <c r="C20" i="4"/>
  <c r="H20" i="4"/>
  <c r="G20" i="4"/>
  <c r="D20" i="4"/>
  <c r="F31" i="30"/>
  <c r="C24" i="23"/>
  <c r="C38" i="23"/>
  <c r="C29" i="23"/>
  <c r="C15" i="23"/>
  <c r="C52" i="23"/>
  <c r="C46" i="23"/>
  <c r="C14" i="23"/>
  <c r="C21" i="23"/>
  <c r="C6" i="23"/>
  <c r="E4" i="6" s="1"/>
  <c r="C25" i="23"/>
  <c r="C16" i="23"/>
  <c r="C53" i="23"/>
  <c r="C55" i="23"/>
  <c r="C42" i="23"/>
  <c r="C47" i="23"/>
  <c r="C34" i="23"/>
  <c r="C49" i="23"/>
  <c r="C20" i="23"/>
  <c r="C32" i="23"/>
  <c r="I24" i="30"/>
  <c r="C14" i="4" s="1"/>
  <c r="J17" i="4"/>
  <c r="K18" i="4"/>
  <c r="F18" i="4"/>
  <c r="M17" i="4"/>
  <c r="E17" i="4"/>
  <c r="C52" i="21"/>
  <c r="B49" i="30"/>
  <c r="F49" i="30" s="1"/>
  <c r="B30" i="39"/>
  <c r="D31" i="39" s="1"/>
  <c r="D29" i="39" s="1"/>
  <c r="D38" i="39" s="1"/>
  <c r="D37" i="21"/>
  <c r="C18" i="4"/>
  <c r="D25" i="21"/>
  <c r="G17" i="4"/>
  <c r="C17" i="4"/>
  <c r="J18" i="4"/>
  <c r="E4" i="3"/>
  <c r="B4" i="22" s="1"/>
  <c r="B3" i="22" s="1"/>
  <c r="F51" i="30"/>
  <c r="D41" i="29"/>
  <c r="B19" i="3" s="1"/>
  <c r="F30" i="30"/>
  <c r="J13" i="32"/>
  <c r="J14" i="32" s="1"/>
  <c r="J23" i="32" s="1"/>
  <c r="L17" i="4"/>
  <c r="H17" i="4"/>
  <c r="I17" i="4"/>
  <c r="N17" i="4"/>
  <c r="H48" i="30"/>
  <c r="O23" i="30"/>
  <c r="I9" i="4" s="1"/>
  <c r="I11" i="4" s="1"/>
  <c r="B28" i="6"/>
  <c r="T21" i="30"/>
  <c r="F29" i="30"/>
  <c r="U15" i="30"/>
  <c r="O21" i="30"/>
  <c r="F47" i="30"/>
  <c r="A47" i="30"/>
  <c r="K23" i="30"/>
  <c r="E9" i="4" s="1"/>
  <c r="K22" i="30"/>
  <c r="A51" i="30"/>
  <c r="H45" i="30"/>
  <c r="U16" i="30"/>
  <c r="J24" i="30"/>
  <c r="D14" i="4" s="1"/>
  <c r="M22" i="30"/>
  <c r="J22" i="30"/>
  <c r="H51" i="30"/>
  <c r="K21" i="30"/>
  <c r="N21" i="30"/>
  <c r="J21" i="30"/>
  <c r="Q21" i="30"/>
  <c r="F32" i="30"/>
  <c r="F35" i="30"/>
  <c r="R23" i="30"/>
  <c r="L9" i="4" s="1"/>
  <c r="L11" i="4" s="1"/>
  <c r="T22" i="30"/>
  <c r="M24" i="30"/>
  <c r="G14" i="4" s="1"/>
  <c r="M21" i="30"/>
  <c r="F34" i="30"/>
  <c r="I23" i="30"/>
  <c r="C9" i="4" s="1"/>
  <c r="H49" i="30"/>
  <c r="M23" i="30"/>
  <c r="G9" i="4" s="1"/>
  <c r="G11" i="4" s="1"/>
  <c r="H47" i="30"/>
  <c r="J23" i="30"/>
  <c r="D9" i="4" s="1"/>
  <c r="D11" i="4" s="1"/>
  <c r="G22" i="3"/>
  <c r="D25" i="22" s="1"/>
  <c r="D63" i="21"/>
  <c r="L18" i="4"/>
  <c r="M18" i="4"/>
  <c r="N18" i="4"/>
  <c r="C32" i="21"/>
  <c r="G18" i="4"/>
  <c r="D18" i="4"/>
  <c r="E18" i="4"/>
  <c r="H18" i="4"/>
  <c r="O16" i="4"/>
  <c r="B13" i="39"/>
  <c r="O19" i="4"/>
  <c r="C14" i="22"/>
  <c r="D14" i="22" s="1"/>
  <c r="B27" i="4"/>
  <c r="U18" i="30"/>
  <c r="S21" i="30"/>
  <c r="E14" i="4"/>
  <c r="F48" i="30"/>
  <c r="G20" i="3"/>
  <c r="D23" i="22" s="1"/>
  <c r="C23" i="22"/>
  <c r="A50" i="30"/>
  <c r="A46" i="30"/>
  <c r="F41" i="29"/>
  <c r="H19" i="3" s="1"/>
  <c r="B22" i="39" s="1"/>
  <c r="H50" i="30"/>
  <c r="G11" i="3"/>
  <c r="D11" i="22" s="1"/>
  <c r="C28" i="21"/>
  <c r="L22" i="30"/>
  <c r="L24" i="30"/>
  <c r="U13" i="30"/>
  <c r="P21" i="30"/>
  <c r="P23" i="30"/>
  <c r="J9" i="4" s="1"/>
  <c r="J11" i="4" s="1"/>
  <c r="P22" i="30"/>
  <c r="N24" i="30"/>
  <c r="H14" i="4" s="1"/>
  <c r="N22" i="30"/>
  <c r="Q22" i="30"/>
  <c r="Q24" i="30"/>
  <c r="K14" i="4" s="1"/>
  <c r="R22" i="30"/>
  <c r="R21" i="30"/>
  <c r="R24" i="30"/>
  <c r="B20" i="22"/>
  <c r="F17" i="3"/>
  <c r="L21" i="30"/>
  <c r="G5" i="22"/>
  <c r="H5" i="22" s="1"/>
  <c r="D32" i="21"/>
  <c r="D39" i="21"/>
  <c r="D41" i="21" s="1"/>
  <c r="C41" i="21"/>
  <c r="D46" i="21"/>
  <c r="D51" i="21" s="1"/>
  <c r="C51" i="21"/>
  <c r="I20" i="4"/>
  <c r="M20" i="4"/>
  <c r="F20" i="4"/>
  <c r="L20" i="4"/>
  <c r="K20" i="4"/>
  <c r="J20" i="4"/>
  <c r="N20" i="4"/>
  <c r="E20" i="4"/>
  <c r="S24" i="30"/>
  <c r="M14" i="4" s="1"/>
  <c r="S22" i="30"/>
  <c r="S23" i="30"/>
  <c r="M9" i="4" s="1"/>
  <c r="M11" i="4" s="1"/>
  <c r="D55" i="21"/>
  <c r="B55" i="21"/>
  <c r="E21" i="3"/>
  <c r="L23" i="30"/>
  <c r="N23" i="30"/>
  <c r="H9" i="4" s="1"/>
  <c r="H10" i="32"/>
  <c r="F10" i="32"/>
  <c r="D45" i="30"/>
  <c r="B29" i="4"/>
  <c r="C16" i="22"/>
  <c r="D16" i="22" s="1"/>
  <c r="B13" i="22"/>
  <c r="T24" i="30"/>
  <c r="N14" i="4" s="1"/>
  <c r="T23" i="30"/>
  <c r="N9" i="4" s="1"/>
  <c r="U19" i="30"/>
  <c r="H6" i="32"/>
  <c r="F6" i="32"/>
  <c r="M41" i="29"/>
  <c r="B18" i="3" s="1"/>
  <c r="U14" i="30"/>
  <c r="I21" i="30"/>
  <c r="I22" i="30"/>
  <c r="Q23" i="30"/>
  <c r="K9" i="4" s="1"/>
  <c r="U17" i="30"/>
  <c r="O24" i="30"/>
  <c r="O22" i="30"/>
  <c r="H46" i="30"/>
  <c r="B24" i="39"/>
  <c r="D19" i="39"/>
  <c r="D18" i="39" s="1"/>
  <c r="D27" i="39" s="1"/>
  <c r="B11" i="39"/>
  <c r="B7" i="39" s="1"/>
  <c r="E13" i="3"/>
  <c r="B10" i="22"/>
  <c r="C9" i="22"/>
  <c r="B9" i="22"/>
  <c r="D13" i="3"/>
  <c r="B53" i="21" s="1"/>
  <c r="H13" i="3"/>
  <c r="D15" i="22"/>
  <c r="B5" i="4"/>
  <c r="D7" i="39"/>
  <c r="F8" i="3"/>
  <c r="F13" i="3" s="1"/>
  <c r="B8" i="22"/>
  <c r="G10" i="3"/>
  <c r="D10" i="22" s="1"/>
  <c r="D40" i="39" l="1"/>
  <c r="C65" i="21"/>
  <c r="L30" i="32"/>
  <c r="S30" i="32"/>
  <c r="T27" i="32"/>
  <c r="T30" i="32" s="1"/>
  <c r="F14" i="32"/>
  <c r="F23" i="32" s="1"/>
  <c r="G23" i="4" s="1"/>
  <c r="M27" i="32"/>
  <c r="F27" i="32"/>
  <c r="E30" i="32"/>
  <c r="N34" i="32"/>
  <c r="N35" i="32" s="1"/>
  <c r="J40" i="32"/>
  <c r="D28" i="21"/>
  <c r="E5" i="6"/>
  <c r="B18" i="39"/>
  <c r="B27" i="39" s="1"/>
  <c r="C40" i="23"/>
  <c r="C41" i="23"/>
  <c r="C51" i="23"/>
  <c r="C45" i="23"/>
  <c r="C43" i="23"/>
  <c r="C13" i="23"/>
  <c r="C28" i="23"/>
  <c r="C44" i="23"/>
  <c r="C57" i="23"/>
  <c r="C22" i="23"/>
  <c r="C27" i="23"/>
  <c r="C18" i="23"/>
  <c r="C36" i="23"/>
  <c r="C48" i="23"/>
  <c r="C50" i="23"/>
  <c r="C31" i="23"/>
  <c r="C33" i="23"/>
  <c r="C37" i="23"/>
  <c r="N49" i="30"/>
  <c r="L49" i="30"/>
  <c r="S49" i="30"/>
  <c r="Q49" i="30"/>
  <c r="P49" i="30"/>
  <c r="M49" i="30"/>
  <c r="T49" i="30"/>
  <c r="K49" i="30"/>
  <c r="I49" i="30"/>
  <c r="R49" i="30"/>
  <c r="J49" i="30"/>
  <c r="O49" i="30"/>
  <c r="N51" i="30"/>
  <c r="L51" i="30"/>
  <c r="S51" i="30"/>
  <c r="I51" i="30"/>
  <c r="O51" i="30"/>
  <c r="M51" i="30"/>
  <c r="T51" i="30"/>
  <c r="K51" i="30"/>
  <c r="P51" i="30"/>
  <c r="R51" i="30"/>
  <c r="J51" i="30"/>
  <c r="Q51" i="30"/>
  <c r="R50" i="30"/>
  <c r="J50" i="30"/>
  <c r="O50" i="30"/>
  <c r="T50" i="30"/>
  <c r="L50" i="30"/>
  <c r="K50" i="30"/>
  <c r="Q50" i="30"/>
  <c r="I50" i="30"/>
  <c r="P50" i="30"/>
  <c r="N50" i="30"/>
  <c r="M50" i="30"/>
  <c r="S50" i="30"/>
  <c r="C11" i="23"/>
  <c r="C39" i="23"/>
  <c r="C23" i="23"/>
  <c r="C35" i="23"/>
  <c r="C17" i="23"/>
  <c r="C26" i="23"/>
  <c r="C30" i="23"/>
  <c r="C19" i="23"/>
  <c r="C54" i="23"/>
  <c r="C10" i="23"/>
  <c r="E10" i="23" s="1"/>
  <c r="F10" i="23" s="1"/>
  <c r="G10" i="23" s="1"/>
  <c r="D11" i="23" s="1"/>
  <c r="C56" i="23"/>
  <c r="T48" i="30"/>
  <c r="P48" i="30"/>
  <c r="L48" i="30"/>
  <c r="S48" i="30"/>
  <c r="O48" i="30"/>
  <c r="K48" i="30"/>
  <c r="R48" i="30"/>
  <c r="N48" i="30"/>
  <c r="J48" i="30"/>
  <c r="Q48" i="30"/>
  <c r="M48" i="30"/>
  <c r="I48" i="30"/>
  <c r="T45" i="30"/>
  <c r="P45" i="30"/>
  <c r="L45" i="30"/>
  <c r="S45" i="30"/>
  <c r="O45" i="30"/>
  <c r="K45" i="30"/>
  <c r="R45" i="30"/>
  <c r="N45" i="30"/>
  <c r="J45" i="30"/>
  <c r="I45" i="30"/>
  <c r="Q45" i="30"/>
  <c r="M45" i="30"/>
  <c r="T46" i="30"/>
  <c r="P46" i="30"/>
  <c r="L46" i="30"/>
  <c r="S46" i="30"/>
  <c r="O46" i="30"/>
  <c r="K46" i="30"/>
  <c r="R46" i="30"/>
  <c r="N46" i="30"/>
  <c r="I46" i="30"/>
  <c r="J46" i="30"/>
  <c r="Q46" i="30"/>
  <c r="M46" i="30"/>
  <c r="T47" i="30"/>
  <c r="P47" i="30"/>
  <c r="L47" i="30"/>
  <c r="S47" i="30"/>
  <c r="O47" i="30"/>
  <c r="K47" i="30"/>
  <c r="R47" i="30"/>
  <c r="N47" i="30"/>
  <c r="J47" i="30"/>
  <c r="Q47" i="30"/>
  <c r="M47" i="30"/>
  <c r="I47" i="30"/>
  <c r="Q37" i="30"/>
  <c r="D19" i="3"/>
  <c r="E19" i="3" s="1"/>
  <c r="F19" i="3" s="1"/>
  <c r="C22" i="22" s="1"/>
  <c r="O17" i="4"/>
  <c r="E5" i="3"/>
  <c r="F4" i="3"/>
  <c r="O21" i="4"/>
  <c r="B7" i="22"/>
  <c r="P38" i="30"/>
  <c r="F5" i="3"/>
  <c r="F8" i="22"/>
  <c r="E3" i="6"/>
  <c r="D65" i="21"/>
  <c r="M24" i="4"/>
  <c r="C24" i="4"/>
  <c r="L24" i="4"/>
  <c r="H24" i="4"/>
  <c r="D24" i="4"/>
  <c r="N24" i="4"/>
  <c r="G24" i="4"/>
  <c r="B65" i="21"/>
  <c r="K24" i="4"/>
  <c r="E24" i="4"/>
  <c r="I24" i="4"/>
  <c r="F24" i="4"/>
  <c r="D42" i="21"/>
  <c r="D44" i="21" s="1"/>
  <c r="P37" i="30"/>
  <c r="L37" i="30"/>
  <c r="B30" i="22"/>
  <c r="B29" i="22" s="1"/>
  <c r="C30" i="22"/>
  <c r="C29" i="22" s="1"/>
  <c r="D30" i="22"/>
  <c r="D29" i="22" s="1"/>
  <c r="U32" i="30"/>
  <c r="L40" i="30"/>
  <c r="R39" i="30"/>
  <c r="R37" i="30"/>
  <c r="U30" i="30"/>
  <c r="R40" i="30"/>
  <c r="K38" i="30"/>
  <c r="L39" i="30"/>
  <c r="I38" i="30"/>
  <c r="U35" i="30"/>
  <c r="C13" i="22"/>
  <c r="O18" i="4"/>
  <c r="O20" i="4"/>
  <c r="D13" i="22"/>
  <c r="T40" i="30"/>
  <c r="T39" i="30"/>
  <c r="T38" i="30"/>
  <c r="S40" i="30"/>
  <c r="S37" i="30"/>
  <c r="S39" i="30"/>
  <c r="S38" i="30"/>
  <c r="M38" i="30"/>
  <c r="M37" i="30"/>
  <c r="M40" i="30"/>
  <c r="B42" i="21"/>
  <c r="B44" i="21" s="1"/>
  <c r="E23" i="4"/>
  <c r="K23" i="4"/>
  <c r="J23" i="4"/>
  <c r="C23" i="4"/>
  <c r="I23" i="4"/>
  <c r="E21" i="6"/>
  <c r="E23" i="6"/>
  <c r="E22" i="6"/>
  <c r="F9" i="4"/>
  <c r="F11" i="4" s="1"/>
  <c r="U23" i="30"/>
  <c r="G17" i="3"/>
  <c r="D20" i="22" s="1"/>
  <c r="C20" i="22"/>
  <c r="U34" i="30"/>
  <c r="L38" i="30"/>
  <c r="P40" i="30"/>
  <c r="E9" i="6"/>
  <c r="E10" i="6"/>
  <c r="E11" i="6"/>
  <c r="I40" i="30"/>
  <c r="R38" i="30"/>
  <c r="I39" i="30"/>
  <c r="H24" i="3"/>
  <c r="H26" i="3" s="1"/>
  <c r="B26" i="4" s="1"/>
  <c r="J38" i="30"/>
  <c r="J40" i="30"/>
  <c r="O37" i="30"/>
  <c r="O39" i="30"/>
  <c r="O38" i="30"/>
  <c r="O40" i="30"/>
  <c r="H14" i="32"/>
  <c r="H23" i="32" s="1"/>
  <c r="E17" i="6"/>
  <c r="E15" i="6"/>
  <c r="E16" i="6"/>
  <c r="B29" i="39"/>
  <c r="B38" i="39" s="1"/>
  <c r="B14" i="4"/>
  <c r="C11" i="4"/>
  <c r="L14" i="4"/>
  <c r="F14" i="4"/>
  <c r="J37" i="30"/>
  <c r="P39" i="30"/>
  <c r="I37" i="30"/>
  <c r="U31" i="30"/>
  <c r="I14" i="4"/>
  <c r="U22" i="30"/>
  <c r="B5" i="21" s="1"/>
  <c r="M39" i="30"/>
  <c r="F21" i="3"/>
  <c r="B24" i="22"/>
  <c r="Q40" i="30"/>
  <c r="T37" i="30"/>
  <c r="N38" i="30"/>
  <c r="N37" i="30"/>
  <c r="N39" i="30"/>
  <c r="N40" i="30"/>
  <c r="U33" i="30"/>
  <c r="K37" i="30"/>
  <c r="K40" i="30"/>
  <c r="U21" i="30"/>
  <c r="D18" i="3"/>
  <c r="B24" i="3"/>
  <c r="B26" i="3" s="1"/>
  <c r="F45" i="30"/>
  <c r="Q38" i="30"/>
  <c r="Q39" i="30"/>
  <c r="J39" i="30"/>
  <c r="K39" i="30"/>
  <c r="U24" i="30"/>
  <c r="U29" i="30"/>
  <c r="C53" i="21"/>
  <c r="D53" i="21"/>
  <c r="C8" i="22"/>
  <c r="C7" i="22" s="1"/>
  <c r="G8" i="3"/>
  <c r="B40" i="39" l="1"/>
  <c r="F30" i="32"/>
  <c r="B40" i="32"/>
  <c r="H23" i="4"/>
  <c r="L23" i="4"/>
  <c r="D23" i="4"/>
  <c r="M30" i="32"/>
  <c r="C56" i="32" s="1"/>
  <c r="C40" i="32"/>
  <c r="N23" i="4"/>
  <c r="M23" i="4"/>
  <c r="F23" i="4"/>
  <c r="E11" i="23"/>
  <c r="F11" i="23" s="1"/>
  <c r="G11" i="23" s="1"/>
  <c r="D40" i="32"/>
  <c r="F34" i="32" s="1"/>
  <c r="F35" i="32" s="1"/>
  <c r="F36" i="32" s="1"/>
  <c r="F37" i="32" s="1"/>
  <c r="F38" i="32" s="1"/>
  <c r="N36" i="32"/>
  <c r="N37" i="32" s="1"/>
  <c r="N38" i="32" s="1"/>
  <c r="B32" i="4"/>
  <c r="B22" i="22"/>
  <c r="G19" i="3"/>
  <c r="D22" i="22" s="1"/>
  <c r="G14" i="30"/>
  <c r="G4" i="3"/>
  <c r="C4" i="22"/>
  <c r="C3" i="22" s="1"/>
  <c r="G8" i="22"/>
  <c r="U48" i="30"/>
  <c r="U45" i="30"/>
  <c r="L53" i="30"/>
  <c r="G18" i="30"/>
  <c r="O53" i="30"/>
  <c r="O9" i="4"/>
  <c r="O24" i="4"/>
  <c r="E28" i="6"/>
  <c r="P55" i="30"/>
  <c r="P53" i="30"/>
  <c r="O14" i="4"/>
  <c r="U47" i="30"/>
  <c r="S54" i="30"/>
  <c r="U49" i="30"/>
  <c r="N53" i="30"/>
  <c r="S55" i="30"/>
  <c r="N54" i="30"/>
  <c r="S56" i="30"/>
  <c r="U51" i="30"/>
  <c r="T55" i="30"/>
  <c r="Q55" i="30"/>
  <c r="I55" i="30"/>
  <c r="S53" i="30"/>
  <c r="N55" i="30"/>
  <c r="K55" i="30"/>
  <c r="I53" i="30"/>
  <c r="J53" i="30"/>
  <c r="L55" i="30"/>
  <c r="R53" i="30"/>
  <c r="O54" i="30"/>
  <c r="E18" i="3"/>
  <c r="D24" i="3"/>
  <c r="M54" i="30"/>
  <c r="M56" i="30"/>
  <c r="U38" i="30"/>
  <c r="C5" i="21" s="1"/>
  <c r="J55" i="30"/>
  <c r="M53" i="30"/>
  <c r="O55" i="30"/>
  <c r="C24" i="22"/>
  <c r="G21" i="3"/>
  <c r="D24" i="22" s="1"/>
  <c r="U37" i="30"/>
  <c r="G31" i="30" s="1"/>
  <c r="D12" i="23"/>
  <c r="C42" i="21"/>
  <c r="C44" i="21" s="1"/>
  <c r="Q56" i="30"/>
  <c r="Q54" i="30"/>
  <c r="J54" i="30"/>
  <c r="P54" i="30"/>
  <c r="P56" i="30"/>
  <c r="N56" i="30"/>
  <c r="G13" i="30"/>
  <c r="K53" i="30"/>
  <c r="R55" i="30"/>
  <c r="L56" i="30"/>
  <c r="L54" i="30"/>
  <c r="E30" i="6"/>
  <c r="O56" i="30"/>
  <c r="G34" i="30"/>
  <c r="U50" i="30"/>
  <c r="R54" i="30"/>
  <c r="R56" i="30"/>
  <c r="M55" i="30"/>
  <c r="G16" i="30"/>
  <c r="B4" i="21"/>
  <c r="B7" i="21" s="1"/>
  <c r="G15" i="30"/>
  <c r="I54" i="30"/>
  <c r="T53" i="30"/>
  <c r="Q53" i="30"/>
  <c r="G17" i="30"/>
  <c r="J56" i="30"/>
  <c r="G19" i="30"/>
  <c r="K54" i="30"/>
  <c r="K56" i="30"/>
  <c r="T54" i="30"/>
  <c r="T56" i="30"/>
  <c r="U46" i="30"/>
  <c r="I56" i="30"/>
  <c r="U39" i="30"/>
  <c r="U40" i="30"/>
  <c r="E29" i="6"/>
  <c r="D8" i="22"/>
  <c r="D7" i="22" s="1"/>
  <c r="G13" i="3"/>
  <c r="H8" i="22"/>
  <c r="H7" i="22" s="1"/>
  <c r="G7" i="22"/>
  <c r="D34" i="32" l="1"/>
  <c r="O23" i="4"/>
  <c r="E50" i="32"/>
  <c r="E51" i="32" s="1"/>
  <c r="E34" i="32"/>
  <c r="E35" i="32" s="1"/>
  <c r="E36" i="32" s="1"/>
  <c r="E37" i="32" s="1"/>
  <c r="F54" i="32"/>
  <c r="D57" i="32" s="1"/>
  <c r="H10" i="4"/>
  <c r="H11" i="4" s="1"/>
  <c r="D4" i="22"/>
  <c r="D3" i="22" s="1"/>
  <c r="G5" i="3"/>
  <c r="K30" i="4"/>
  <c r="G29" i="30"/>
  <c r="N10" i="4"/>
  <c r="N11" i="4" s="1"/>
  <c r="N30" i="4"/>
  <c r="G33" i="30"/>
  <c r="U55" i="30"/>
  <c r="H30" i="4"/>
  <c r="E12" i="23"/>
  <c r="H10" i="23"/>
  <c r="I10" i="23" s="1"/>
  <c r="F18" i="3"/>
  <c r="B21" i="22"/>
  <c r="B18" i="22" s="1"/>
  <c r="B27" i="22" s="1"/>
  <c r="E24" i="3"/>
  <c r="E26" i="3" s="1"/>
  <c r="U56" i="30"/>
  <c r="U53" i="30"/>
  <c r="G50" i="30" s="1"/>
  <c r="C54" i="21"/>
  <c r="C56" i="21" s="1"/>
  <c r="C67" i="21" s="1"/>
  <c r="B54" i="21"/>
  <c r="B56" i="21" s="1"/>
  <c r="B67" i="21" s="1"/>
  <c r="B69" i="21" s="1"/>
  <c r="D54" i="21"/>
  <c r="D56" i="21" s="1"/>
  <c r="D67" i="21" s="1"/>
  <c r="D26" i="3"/>
  <c r="U54" i="30"/>
  <c r="D5" i="21" s="1"/>
  <c r="C4" i="21"/>
  <c r="C7" i="21" s="1"/>
  <c r="G32" i="30"/>
  <c r="G30" i="30"/>
  <c r="G35" i="30"/>
  <c r="D35" i="32" l="1"/>
  <c r="D36" i="32" s="1"/>
  <c r="E52" i="32"/>
  <c r="E53" i="32" s="1"/>
  <c r="E38" i="32"/>
  <c r="K10" i="4"/>
  <c r="K11" i="4" s="1"/>
  <c r="C69" i="21"/>
  <c r="G18" i="3"/>
  <c r="F24" i="3"/>
  <c r="F26" i="3" s="1"/>
  <c r="C21" i="22"/>
  <c r="C18" i="22" s="1"/>
  <c r="C27" i="22" s="1"/>
  <c r="F12" i="23"/>
  <c r="G51" i="30"/>
  <c r="D4" i="21"/>
  <c r="D7" i="21" s="1"/>
  <c r="D69" i="21" s="1"/>
  <c r="G48" i="30"/>
  <c r="G49" i="30"/>
  <c r="G47" i="30"/>
  <c r="G45" i="30"/>
  <c r="G46" i="30"/>
  <c r="E10" i="4"/>
  <c r="E30" i="4"/>
  <c r="D37" i="32" l="1"/>
  <c r="E54" i="32"/>
  <c r="C57" i="32" s="1"/>
  <c r="G12" i="23"/>
  <c r="D21" i="22"/>
  <c r="D18" i="22" s="1"/>
  <c r="D27" i="22" s="1"/>
  <c r="G24" i="3"/>
  <c r="G26" i="3" s="1"/>
  <c r="O30" i="4"/>
  <c r="O10" i="4"/>
  <c r="E11" i="4"/>
  <c r="D13" i="23" l="1"/>
  <c r="O11" i="4"/>
  <c r="E13" i="23" l="1"/>
  <c r="H11" i="23"/>
  <c r="I11" i="23" s="1"/>
  <c r="F13" i="23" l="1"/>
  <c r="G13" i="23" l="1"/>
  <c r="D14" i="23" l="1"/>
  <c r="E14" i="23" l="1"/>
  <c r="H12" i="23"/>
  <c r="I12" i="23" s="1"/>
  <c r="F14" i="23" l="1"/>
  <c r="G14" i="23" l="1"/>
  <c r="D15" i="23" l="1"/>
  <c r="E15" i="23" l="1"/>
  <c r="H13" i="23"/>
  <c r="I13" i="23" s="1"/>
  <c r="F15" i="23" l="1"/>
  <c r="G15" i="23" l="1"/>
  <c r="D16" i="23" l="1"/>
  <c r="E16" i="23" l="1"/>
  <c r="F16" i="23" s="1"/>
  <c r="H14" i="23"/>
  <c r="I14" i="23" s="1"/>
  <c r="G16" i="23" l="1"/>
  <c r="D17" i="23" l="1"/>
  <c r="E17" i="23" l="1"/>
  <c r="F17" i="23" s="1"/>
  <c r="H15" i="23"/>
  <c r="I15" i="23" s="1"/>
  <c r="G17" i="23" l="1"/>
  <c r="D18" i="23" l="1"/>
  <c r="E18" i="23" l="1"/>
  <c r="F18" i="23" s="1"/>
  <c r="H16" i="23"/>
  <c r="I16" i="23" s="1"/>
  <c r="G18" i="23" l="1"/>
  <c r="D19" i="23" l="1"/>
  <c r="E19" i="23" l="1"/>
  <c r="F19" i="23" s="1"/>
  <c r="H17" i="23"/>
  <c r="I17" i="23" s="1"/>
  <c r="G19" i="23" l="1"/>
  <c r="D20" i="23" l="1"/>
  <c r="E20" i="23" l="1"/>
  <c r="F20" i="23" s="1"/>
  <c r="H18" i="23"/>
  <c r="I18" i="23" s="1"/>
  <c r="G20" i="23" l="1"/>
  <c r="D21" i="23" l="1"/>
  <c r="E21" i="23" l="1"/>
  <c r="H2" i="23"/>
  <c r="H19" i="23"/>
  <c r="I19" i="23" s="1"/>
  <c r="G2" i="23" l="1"/>
  <c r="F21" i="23"/>
  <c r="D3" i="6"/>
  <c r="G21" i="23" l="1"/>
  <c r="C3" i="6"/>
  <c r="B4" i="6" l="1"/>
  <c r="D22" i="23"/>
  <c r="E22" i="23" l="1"/>
  <c r="F22" i="23" s="1"/>
  <c r="H20" i="23"/>
  <c r="I20" i="23" s="1"/>
  <c r="D15" i="6"/>
  <c r="D21" i="6" l="1"/>
  <c r="B71" i="21"/>
  <c r="D9" i="6"/>
  <c r="B70" i="21"/>
  <c r="B73" i="21" s="1"/>
  <c r="C15" i="6"/>
  <c r="G22" i="23"/>
  <c r="B16" i="6" l="1"/>
  <c r="D28" i="6"/>
  <c r="D23" i="23"/>
  <c r="L22" i="4"/>
  <c r="J22" i="4"/>
  <c r="M22" i="4"/>
  <c r="C22" i="4"/>
  <c r="E22" i="4"/>
  <c r="H22" i="4"/>
  <c r="G22" i="4"/>
  <c r="F22" i="4"/>
  <c r="I22" i="4"/>
  <c r="D22" i="4"/>
  <c r="N22" i="4"/>
  <c r="K22" i="4"/>
  <c r="B74" i="21"/>
  <c r="B79" i="21" s="1"/>
  <c r="B80" i="21" s="1"/>
  <c r="C9" i="6"/>
  <c r="B86" i="21"/>
  <c r="B87" i="21"/>
  <c r="C21" i="6"/>
  <c r="F25" i="4" l="1"/>
  <c r="F32" i="4" s="1"/>
  <c r="G25" i="4"/>
  <c r="G32" i="4" s="1"/>
  <c r="C25" i="4"/>
  <c r="C32" i="4" s="1"/>
  <c r="K25" i="4"/>
  <c r="D25" i="4"/>
  <c r="I25" i="4"/>
  <c r="I32" i="4" s="1"/>
  <c r="H25" i="4"/>
  <c r="N25" i="4"/>
  <c r="M25" i="4"/>
  <c r="M32" i="4" s="1"/>
  <c r="E25" i="4"/>
  <c r="J25" i="4"/>
  <c r="J32" i="4" s="1"/>
  <c r="L25" i="4"/>
  <c r="L32" i="4" s="1"/>
  <c r="B22" i="6"/>
  <c r="F20" i="22"/>
  <c r="D32" i="4"/>
  <c r="O22" i="4"/>
  <c r="B10" i="6"/>
  <c r="C28" i="6"/>
  <c r="E23" i="23"/>
  <c r="F23" i="23" s="1"/>
  <c r="H21" i="23"/>
  <c r="I21" i="23" s="1"/>
  <c r="O25" i="4" l="1"/>
  <c r="K31" i="4"/>
  <c r="K32" i="4" s="1"/>
  <c r="E31" i="4"/>
  <c r="N31" i="4"/>
  <c r="N32" i="4" s="1"/>
  <c r="H31" i="4"/>
  <c r="H32" i="4" s="1"/>
  <c r="B29" i="6"/>
  <c r="G23" i="23"/>
  <c r="B81" i="21"/>
  <c r="D24" i="23" l="1"/>
  <c r="O31" i="4"/>
  <c r="E32" i="4"/>
  <c r="O32" i="4" s="1"/>
  <c r="B82" i="21"/>
  <c r="F15" i="22" s="1"/>
  <c r="B83" i="21" l="1"/>
  <c r="B85" i="21" s="1"/>
  <c r="F14" i="22"/>
  <c r="E24" i="23"/>
  <c r="F24" i="23" s="1"/>
  <c r="H22" i="23"/>
  <c r="I22" i="23" s="1"/>
  <c r="B84" i="21" l="1"/>
  <c r="F17" i="22" s="1"/>
  <c r="G24" i="23"/>
  <c r="D25" i="23" l="1"/>
  <c r="E25" i="23" l="1"/>
  <c r="F25" i="23" s="1"/>
  <c r="H23" i="23"/>
  <c r="I23" i="23" s="1"/>
  <c r="G25" i="23" l="1"/>
  <c r="D26" i="23" l="1"/>
  <c r="E26" i="23" l="1"/>
  <c r="F26" i="23" s="1"/>
  <c r="H24" i="23"/>
  <c r="I24" i="23" s="1"/>
  <c r="G26" i="23" l="1"/>
  <c r="D27" i="23" l="1"/>
  <c r="E27" i="23" l="1"/>
  <c r="F27" i="23" s="1"/>
  <c r="H25" i="23"/>
  <c r="I25" i="23" s="1"/>
  <c r="G27" i="23" l="1"/>
  <c r="D28" i="23" l="1"/>
  <c r="E28" i="23" l="1"/>
  <c r="F28" i="23" s="1"/>
  <c r="H26" i="23"/>
  <c r="I26" i="23" s="1"/>
  <c r="G28" i="23" l="1"/>
  <c r="D29" i="23" l="1"/>
  <c r="E29" i="23" l="1"/>
  <c r="F29" i="23" s="1"/>
  <c r="H27" i="23"/>
  <c r="I27" i="23" s="1"/>
  <c r="G29" i="23" l="1"/>
  <c r="D30" i="23" l="1"/>
  <c r="E30" i="23" l="1"/>
  <c r="F30" i="23" s="1"/>
  <c r="H28" i="23"/>
  <c r="I28" i="23" s="1"/>
  <c r="G30" i="23" l="1"/>
  <c r="D31" i="23" l="1"/>
  <c r="E31" i="23" l="1"/>
  <c r="F31" i="23" s="1"/>
  <c r="H29" i="23"/>
  <c r="I29" i="23" s="1"/>
  <c r="G31" i="23" l="1"/>
  <c r="D32" i="23" l="1"/>
  <c r="E32" i="23" l="1"/>
  <c r="F32" i="23" s="1"/>
  <c r="H30" i="23"/>
  <c r="I30" i="23" s="1"/>
  <c r="G32" i="23" l="1"/>
  <c r="D33" i="23" l="1"/>
  <c r="E33" i="23" l="1"/>
  <c r="F33" i="23" s="1"/>
  <c r="H3" i="23"/>
  <c r="H31" i="23"/>
  <c r="I31" i="23" s="1"/>
  <c r="G33" i="23" l="1"/>
  <c r="G3" i="23"/>
  <c r="D4" i="6"/>
  <c r="C4" i="6" l="1"/>
  <c r="D34" i="23"/>
  <c r="F21" i="22" l="1"/>
  <c r="B5" i="6"/>
  <c r="E34" i="23"/>
  <c r="F34" i="23" s="1"/>
  <c r="H32" i="23"/>
  <c r="I32" i="23" s="1"/>
  <c r="D16" i="6" l="1"/>
  <c r="G34" i="23"/>
  <c r="C16" i="6" l="1"/>
  <c r="D10" i="6"/>
  <c r="C70" i="21"/>
  <c r="C71" i="21"/>
  <c r="D22" i="6"/>
  <c r="D35" i="23"/>
  <c r="B17" i="6" l="1"/>
  <c r="F23" i="22"/>
  <c r="D29" i="6"/>
  <c r="E35" i="23"/>
  <c r="F35" i="23" s="1"/>
  <c r="H33" i="23"/>
  <c r="I33" i="23" s="1"/>
  <c r="C22" i="6"/>
  <c r="C87" i="21"/>
  <c r="C10" i="6"/>
  <c r="C86" i="21"/>
  <c r="C73" i="21"/>
  <c r="B23" i="6" l="1"/>
  <c r="G20" i="22"/>
  <c r="F22" i="22"/>
  <c r="F30" i="22"/>
  <c r="F29" i="22" s="1"/>
  <c r="F36" i="22" s="1"/>
  <c r="C74" i="21"/>
  <c r="C79" i="21" s="1"/>
  <c r="C80" i="21" s="1"/>
  <c r="B11" i="6"/>
  <c r="C29" i="6"/>
  <c r="G35" i="23"/>
  <c r="B30" i="6" l="1"/>
  <c r="F19" i="22"/>
  <c r="F27" i="22" s="1"/>
  <c r="F38" i="22" s="1"/>
  <c r="D36" i="23"/>
  <c r="C81" i="21"/>
  <c r="C82" i="21" s="1"/>
  <c r="C83" i="21" l="1"/>
  <c r="G15" i="22"/>
  <c r="E36" i="23"/>
  <c r="F36" i="23" s="1"/>
  <c r="H34" i="23"/>
  <c r="I34" i="23" s="1"/>
  <c r="G14" i="22" l="1"/>
  <c r="G10" i="22" s="1"/>
  <c r="G36" i="23"/>
  <c r="C85" i="21"/>
  <c r="C84" i="21"/>
  <c r="D37" i="23" l="1"/>
  <c r="G17" i="22"/>
  <c r="E37" i="23" l="1"/>
  <c r="F37" i="23" s="1"/>
  <c r="H35" i="23"/>
  <c r="I35" i="23" s="1"/>
  <c r="G37" i="23" l="1"/>
  <c r="D38" i="23" l="1"/>
  <c r="E38" i="23" l="1"/>
  <c r="F38" i="23" s="1"/>
  <c r="H36" i="23"/>
  <c r="I36" i="23" s="1"/>
  <c r="G38" i="23" l="1"/>
  <c r="D39" i="23" l="1"/>
  <c r="E39" i="23" l="1"/>
  <c r="F39" i="23" s="1"/>
  <c r="H37" i="23"/>
  <c r="I37" i="23" s="1"/>
  <c r="G39" i="23" l="1"/>
  <c r="D40" i="23" l="1"/>
  <c r="E40" i="23" l="1"/>
  <c r="F40" i="23" s="1"/>
  <c r="H38" i="23"/>
  <c r="I38" i="23" s="1"/>
  <c r="G40" i="23" l="1"/>
  <c r="D41" i="23" l="1"/>
  <c r="E41" i="23" l="1"/>
  <c r="F41" i="23" s="1"/>
  <c r="H39" i="23"/>
  <c r="I39" i="23" s="1"/>
  <c r="G41" i="23" l="1"/>
  <c r="D42" i="23" l="1"/>
  <c r="E42" i="23" l="1"/>
  <c r="F42" i="23" s="1"/>
  <c r="H40" i="23"/>
  <c r="I40" i="23" s="1"/>
  <c r="G42" i="23" l="1"/>
  <c r="D43" i="23" l="1"/>
  <c r="E43" i="23" l="1"/>
  <c r="F43" i="23" s="1"/>
  <c r="H41" i="23"/>
  <c r="I41" i="23" s="1"/>
  <c r="G43" i="23" l="1"/>
  <c r="D44" i="23" l="1"/>
  <c r="E44" i="23" l="1"/>
  <c r="F44" i="23" s="1"/>
  <c r="H42" i="23"/>
  <c r="I42" i="23" s="1"/>
  <c r="G44" i="23" l="1"/>
  <c r="D45" i="23" l="1"/>
  <c r="E45" i="23" l="1"/>
  <c r="F45" i="23" s="1"/>
  <c r="H4" i="23"/>
  <c r="H43" i="23"/>
  <c r="I43" i="23" s="1"/>
  <c r="G45" i="23" l="1"/>
  <c r="G4" i="23"/>
  <c r="D5" i="6"/>
  <c r="C5" i="6" l="1"/>
  <c r="D46" i="23"/>
  <c r="G21" i="22" l="1"/>
  <c r="E46" i="23"/>
  <c r="F46" i="23" s="1"/>
  <c r="H44" i="23"/>
  <c r="I44" i="23" s="1"/>
  <c r="H21" i="22" l="1"/>
  <c r="D17" i="6"/>
  <c r="G46" i="23"/>
  <c r="D71" i="21" l="1"/>
  <c r="D23" i="6"/>
  <c r="C17" i="6"/>
  <c r="G23" i="22" s="1"/>
  <c r="H23" i="22" s="1"/>
  <c r="D47" i="23"/>
  <c r="D11" i="6"/>
  <c r="D70" i="21"/>
  <c r="D73" i="21" s="1"/>
  <c r="D30" i="6" l="1"/>
  <c r="C11" i="6"/>
  <c r="D86" i="21"/>
  <c r="D74" i="21"/>
  <c r="D79" i="21" s="1"/>
  <c r="D80" i="21" s="1"/>
  <c r="E47" i="23"/>
  <c r="F47" i="23" s="1"/>
  <c r="H45" i="23"/>
  <c r="I45" i="23" s="1"/>
  <c r="D87" i="21"/>
  <c r="C23" i="6"/>
  <c r="H20" i="22" s="1"/>
  <c r="G22" i="22" l="1"/>
  <c r="G30" i="22"/>
  <c r="G29" i="22" s="1"/>
  <c r="G36" i="22" s="1"/>
  <c r="H30" i="22"/>
  <c r="H29" i="22" s="1"/>
  <c r="H36" i="22" s="1"/>
  <c r="D81" i="21"/>
  <c r="D82" i="21" s="1"/>
  <c r="G47" i="23"/>
  <c r="C30" i="6"/>
  <c r="H22" i="22" l="1"/>
  <c r="H19" i="22" s="1"/>
  <c r="G19" i="22"/>
  <c r="D48" i="23"/>
  <c r="D83" i="21"/>
  <c r="H15" i="22"/>
  <c r="H14" i="22" s="1"/>
  <c r="H10" i="22" s="1"/>
  <c r="D85" i="21" l="1"/>
  <c r="D84" i="21"/>
  <c r="H17" i="22" s="1"/>
  <c r="E48" i="23"/>
  <c r="F48" i="23" s="1"/>
  <c r="H46" i="23"/>
  <c r="I46" i="23" s="1"/>
  <c r="G48" i="23" l="1"/>
  <c r="D49" i="23" l="1"/>
  <c r="E49" i="23" l="1"/>
  <c r="F49" i="23" s="1"/>
  <c r="H47" i="23"/>
  <c r="I47" i="23" s="1"/>
  <c r="G49" i="23" l="1"/>
  <c r="D50" i="23" l="1"/>
  <c r="E50" i="23" l="1"/>
  <c r="F50" i="23" s="1"/>
  <c r="H48" i="23"/>
  <c r="I48" i="23" s="1"/>
  <c r="G50" i="23" l="1"/>
  <c r="D51" i="23" l="1"/>
  <c r="E51" i="23" l="1"/>
  <c r="F51" i="23" s="1"/>
  <c r="H49" i="23"/>
  <c r="I49" i="23" s="1"/>
  <c r="G51" i="23" l="1"/>
  <c r="D52" i="23" l="1"/>
  <c r="E52" i="23" l="1"/>
  <c r="F52" i="23" s="1"/>
  <c r="H50" i="23"/>
  <c r="I50" i="23" s="1"/>
  <c r="G52" i="23" l="1"/>
  <c r="D53" i="23" l="1"/>
  <c r="E53" i="23" l="1"/>
  <c r="F53" i="23" s="1"/>
  <c r="H51" i="23"/>
  <c r="I51" i="23" s="1"/>
  <c r="G53" i="23" l="1"/>
  <c r="D54" i="23" l="1"/>
  <c r="E54" i="23" l="1"/>
  <c r="F54" i="23" s="1"/>
  <c r="H52" i="23"/>
  <c r="I52" i="23" s="1"/>
  <c r="G54" i="23" l="1"/>
  <c r="D55" i="23" l="1"/>
  <c r="E55" i="23" l="1"/>
  <c r="F55" i="23" s="1"/>
  <c r="H53" i="23"/>
  <c r="I53" i="23" s="1"/>
  <c r="G55" i="23" l="1"/>
  <c r="D56" i="23" l="1"/>
  <c r="E56" i="23" l="1"/>
  <c r="F56" i="23" s="1"/>
  <c r="H54" i="23"/>
  <c r="I54" i="23" s="1"/>
  <c r="G56" i="23" l="1"/>
  <c r="D57" i="23" l="1"/>
  <c r="E57" i="23" l="1"/>
  <c r="F57" i="23" s="1"/>
  <c r="G57" i="23" s="1"/>
  <c r="H56" i="23"/>
  <c r="I56" i="23" s="1"/>
  <c r="H55" i="23"/>
  <c r="I55" i="23" s="1"/>
  <c r="D3" i="39" l="1"/>
  <c r="F4" i="22"/>
  <c r="B4" i="4" s="1"/>
  <c r="B34" i="4" s="1"/>
  <c r="C2" i="4" s="1"/>
  <c r="C34" i="4" l="1"/>
  <c r="D2" i="4" s="1"/>
  <c r="D34" i="4" s="1"/>
  <c r="E2" i="4" s="1"/>
  <c r="E34" i="4" s="1"/>
  <c r="F2" i="4" s="1"/>
  <c r="F34" i="4" s="1"/>
  <c r="G2" i="4" s="1"/>
  <c r="G34" i="4" s="1"/>
  <c r="H2" i="4" s="1"/>
  <c r="H34" i="4" s="1"/>
  <c r="I2" i="4" s="1"/>
  <c r="I34" i="4" s="1"/>
  <c r="J2" i="4" s="1"/>
  <c r="J34" i="4" s="1"/>
  <c r="K2" i="4" s="1"/>
  <c r="K34" i="4" s="1"/>
  <c r="L2" i="4" s="1"/>
  <c r="L34" i="4" s="1"/>
  <c r="M2" i="4" s="1"/>
  <c r="M34" i="4" s="1"/>
  <c r="N2" i="4" s="1"/>
  <c r="N34" i="4" s="1"/>
  <c r="B33" i="22" s="1"/>
  <c r="F3" i="22"/>
  <c r="G4" i="22"/>
  <c r="O2" i="4" l="1"/>
  <c r="G3" i="22"/>
  <c r="G27" i="22" s="1"/>
  <c r="G38" i="22" s="1"/>
  <c r="H4" i="22"/>
  <c r="H3" i="22" s="1"/>
  <c r="H27" i="22" s="1"/>
  <c r="H38" i="22" s="1"/>
  <c r="B36" i="22"/>
  <c r="B38" i="22" s="1"/>
  <c r="B39" i="22" s="1"/>
  <c r="C33" i="22" l="1"/>
  <c r="C36" i="22" l="1"/>
  <c r="C38" i="22" s="1"/>
  <c r="C39" i="22" s="1"/>
  <c r="D33" i="22" l="1"/>
  <c r="D36" i="22" s="1"/>
  <c r="D38" i="22" s="1"/>
  <c r="D39" i="22" s="1"/>
  <c r="D38" i="32" l="1"/>
  <c r="B41" i="32" l="1"/>
  <c r="B44" i="32" s="1"/>
  <c r="G27" i="32" l="1"/>
  <c r="H27" i="32" s="1"/>
  <c r="B42" i="32"/>
  <c r="B43" i="32" s="1"/>
  <c r="M34" i="32"/>
  <c r="M35" i="32" s="1"/>
  <c r="M36" i="32" s="1"/>
  <c r="L34" i="32" l="1"/>
  <c r="M37" i="32"/>
  <c r="M38" i="32" s="1"/>
  <c r="L35" i="32" l="1"/>
  <c r="D54" i="32"/>
  <c r="B57" i="32" s="1"/>
  <c r="G29" i="32" s="1"/>
  <c r="L36" i="32" l="1"/>
  <c r="L37" i="32" s="1"/>
  <c r="L38" i="32" l="1"/>
  <c r="C60" i="32"/>
  <c r="C58" i="32"/>
  <c r="C59" i="32" s="1"/>
  <c r="D58" i="32"/>
  <c r="D59" i="32" s="1"/>
  <c r="D60" i="32"/>
  <c r="B60" i="32"/>
  <c r="B58" i="32"/>
  <c r="B59" i="32" s="1"/>
  <c r="J41" i="32" l="1"/>
  <c r="J42" i="32" l="1"/>
  <c r="J44" i="32"/>
  <c r="G28" i="32"/>
  <c r="J43" i="32" l="1"/>
  <c r="H29" i="32"/>
  <c r="H28" i="32"/>
  <c r="H30" i="32" l="1"/>
  <c r="G30" i="32"/>
  <c r="D41" i="32"/>
  <c r="D42" i="32" s="1"/>
  <c r="D43" i="32" s="1"/>
  <c r="C41" i="32"/>
  <c r="N27" i="32" s="1"/>
  <c r="K41" i="32"/>
  <c r="L41" i="32"/>
  <c r="L42" i="32" l="1"/>
  <c r="L43" i="32" s="1"/>
  <c r="U29" i="32"/>
  <c r="V29" i="32" s="1"/>
  <c r="N29" i="32"/>
  <c r="O29" i="32" s="1"/>
  <c r="K42" i="32"/>
  <c r="K43" i="32" s="1"/>
  <c r="N28" i="32"/>
  <c r="U28" i="32"/>
  <c r="V28" i="32" s="1"/>
  <c r="C42" i="32"/>
  <c r="C43" i="32" s="1"/>
  <c r="C44" i="32"/>
  <c r="U27" i="32"/>
  <c r="V27" i="32" s="1"/>
  <c r="O28" i="32"/>
  <c r="L44" i="32"/>
  <c r="D44" i="32"/>
  <c r="O27" i="32"/>
  <c r="K44" i="32"/>
  <c r="U30" i="32" l="1"/>
  <c r="O30" i="32"/>
  <c r="V30" i="32"/>
  <c r="N30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  <author>Yanni Garcia</author>
  </authors>
  <commentList>
    <comment ref="B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pour un HORECA 900 euros</t>
        </r>
      </text>
    </comment>
    <comment ref="D3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Ligne de crédit</t>
        </r>
      </text>
    </comment>
    <comment ref="D3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si paiement facture à 30j = stock initial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</authors>
  <commentList>
    <comment ref="F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remboursement de l'emprunt sur 12 mois, si période plus courte, il faut adapter la formule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</author>
    <author>Caroline Joris</author>
    <author>Yanni Garcia</author>
  </authors>
  <commentList>
    <comment ref="H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créer : historique du site, plan de secteur et d'activité écono)
</t>
        </r>
      </text>
    </comment>
    <comment ref="B1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% sur le loyer durant toute la durée du bail (12 mois durant 09 ans)
</t>
        </r>
      </text>
    </comment>
    <comment ref="B18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168 euros pour effectuer le test préparatoire de l'installation électrique avant la visite des pompiers
</t>
        </r>
      </text>
    </comment>
    <comment ref="B19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entre 100 et 200 euros
</t>
        </r>
      </text>
    </comment>
    <comment ref="H24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rajouter taxes par rapport à l'activité, permis...</t>
        </r>
      </text>
    </comment>
    <comment ref="H2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 Apere, Creg, greenpeace, …)
</t>
        </r>
      </text>
    </comment>
    <comment ref="H2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liens vers Apere, Creg, Brugel)
</t>
        </r>
      </text>
    </comment>
    <comment ref="B43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150 euros d'inscription + 70 euros par fiche de paie</t>
        </r>
      </text>
    </comment>
    <comment ref="B57" authorId="2" shapeId="0" xr:uid="{00000000-0006-0000-0300-000009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A encoder dans "Affectation"</t>
        </r>
      </text>
    </comment>
    <comment ref="A59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BRUCEFO 250 euros/analyse/produit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Van Pelt</author>
  </authors>
  <commentList>
    <comment ref="C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Une partie du fonds de commerce (matériel peut s'amortir)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3 ans pour une voiture d'occasion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Quentin Pierreux</author>
  </authors>
  <commentList>
    <comment ref="D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Taux de base:
30% (àpd 01/04/2016)
25% (àpd 01/01/2018)
</t>
        </r>
      </text>
    </comment>
    <comment ref="D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Cotisations patronales réduites à vie pour le premier employé (mesure valide jusque 2020):
5,12% (àpd 01/01/2018)</t>
        </r>
      </text>
    </comment>
  </commentList>
</comments>
</file>

<file path=xl/sharedStrings.xml><?xml version="1.0" encoding="utf-8"?>
<sst xmlns="http://schemas.openxmlformats.org/spreadsheetml/2006/main" count="627" uniqueCount="394">
  <si>
    <t>MODE D'EMPLOI</t>
  </si>
  <si>
    <t>Code Couleur</t>
  </si>
  <si>
    <t>encoder manuellement</t>
  </si>
  <si>
    <t>ne pas encoder</t>
  </si>
  <si>
    <t>Fonctionnement</t>
  </si>
  <si>
    <t>1) Commencer par encoder dans l'onglet Ventes</t>
  </si>
  <si>
    <t>2) Résultat</t>
  </si>
  <si>
    <t>3) Détails des investissements</t>
  </si>
  <si>
    <t>4) Investissements</t>
  </si>
  <si>
    <t>5) Détails Stocks</t>
  </si>
  <si>
    <t>6) RH</t>
  </si>
  <si>
    <t>EcoTips</t>
  </si>
  <si>
    <t>Conseils en Or</t>
  </si>
  <si>
    <t>PLAN D’AFFECTATION (TVAC)</t>
  </si>
  <si>
    <t>AFFECTATIONS</t>
  </si>
  <si>
    <t>FINANCEMENTS</t>
  </si>
  <si>
    <t>1. Frais de constitution</t>
  </si>
  <si>
    <t>1. Apports propres</t>
  </si>
  <si>
    <t>1.1 Inscription BCE et TVA</t>
  </si>
  <si>
    <t>1.1 Apports en espèces</t>
  </si>
  <si>
    <t>1.2 Frais de notaire, comptable,…</t>
  </si>
  <si>
    <t>1.2 Apports en nature</t>
  </si>
  <si>
    <t>2. Immobilisations incorporelles</t>
  </si>
  <si>
    <t>2. Subsides</t>
  </si>
  <si>
    <t>Aide à la consultance</t>
  </si>
  <si>
    <t>Subsides investissements</t>
  </si>
  <si>
    <t>Autres</t>
  </si>
  <si>
    <t>3. Immobilisations financières</t>
  </si>
  <si>
    <t>3.1 Garantie locatives</t>
  </si>
  <si>
    <t>3.2 Cautions gaz-électricité</t>
  </si>
  <si>
    <t>3.3 Autres</t>
  </si>
  <si>
    <t>4. Immobilisations corporelles</t>
  </si>
  <si>
    <t>3. Emprunts à plus d'un an</t>
  </si>
  <si>
    <t>4.1 Achat de terrain</t>
  </si>
  <si>
    <t>Achat d'un bien par leasing</t>
  </si>
  <si>
    <t>4.2 Coût de construction d'immeuble</t>
  </si>
  <si>
    <t>Crédit d'investissement 1</t>
  </si>
  <si>
    <t>4.3 Aménagement ou transformation d'immeuble</t>
  </si>
  <si>
    <t>Crédit d'investissement 2</t>
  </si>
  <si>
    <t>4.4 Achat de matériel + mobilier prof</t>
  </si>
  <si>
    <t>Crédit d'investissement 3</t>
  </si>
  <si>
    <t>4.5 Achat de matériel roulant</t>
  </si>
  <si>
    <t>4.6 Achat d'un bien par leasing</t>
  </si>
  <si>
    <t>4.7 Autres investissements matériels</t>
  </si>
  <si>
    <t>Actifs Immobilisés (1+2+3+4)</t>
  </si>
  <si>
    <t>Capitaux Long terme (1+2+3)</t>
  </si>
  <si>
    <t>5. Stock initial</t>
  </si>
  <si>
    <t>4. Emprunts à moins d'un an</t>
  </si>
  <si>
    <t>Marchandises / Matières premières</t>
  </si>
  <si>
    <t>Crédits bancaires court terme</t>
  </si>
  <si>
    <t>Fournisseurs</t>
  </si>
  <si>
    <t>6. Trésorerie minimale</t>
  </si>
  <si>
    <t>7. Frais de lancement</t>
  </si>
  <si>
    <t>7.1 publicité de démarrage Vidéo</t>
  </si>
  <si>
    <t>Actifs Circulants (5+6+7)</t>
  </si>
  <si>
    <t>Capitaux Court terme (4)</t>
  </si>
  <si>
    <t>TOTAL AFFECTATIONS</t>
  </si>
  <si>
    <t>TOTAL FINANCEMENTS</t>
  </si>
  <si>
    <t>Apports en nature</t>
  </si>
  <si>
    <t>Montant TVAC</t>
  </si>
  <si>
    <t>Total</t>
  </si>
  <si>
    <t>Trésorerie</t>
  </si>
  <si>
    <t>BILAN</t>
  </si>
  <si>
    <t>ACTIF</t>
  </si>
  <si>
    <t>année 1</t>
  </si>
  <si>
    <t>année 2</t>
  </si>
  <si>
    <t>année 3</t>
  </si>
  <si>
    <t>PASSIF</t>
  </si>
  <si>
    <t>1. Capital</t>
  </si>
  <si>
    <t>1.1 Autres</t>
  </si>
  <si>
    <t xml:space="preserve">1.1 Apports en espèces </t>
  </si>
  <si>
    <t>3. Réserve</t>
  </si>
  <si>
    <t>Réserve légale</t>
  </si>
  <si>
    <t>4,Résultat reporté</t>
  </si>
  <si>
    <t>5. Emprunts à plus d'un an</t>
  </si>
  <si>
    <t>4.4 Achat de matériel</t>
  </si>
  <si>
    <t>Capitaux Long terme (1+2+3+4+5)</t>
  </si>
  <si>
    <t>5. Stock</t>
  </si>
  <si>
    <t>6. Emprunts à moins d'un an</t>
  </si>
  <si>
    <t>6. Banque</t>
  </si>
  <si>
    <t>Actifs Circulants (5+6)</t>
  </si>
  <si>
    <t>Capitaux Court terme (6)</t>
  </si>
  <si>
    <t>TOTAL ACTIFS</t>
  </si>
  <si>
    <t>TOTAL PASSIF</t>
  </si>
  <si>
    <t xml:space="preserve">Contrôle </t>
  </si>
  <si>
    <t>PREVISIONS DE RENTABILITE</t>
  </si>
  <si>
    <t>Commentaires</t>
  </si>
  <si>
    <t>N° Tips</t>
  </si>
  <si>
    <t>Compte de résultats</t>
  </si>
  <si>
    <t>An 1</t>
  </si>
  <si>
    <t>An 2</t>
  </si>
  <si>
    <t>An 3</t>
  </si>
  <si>
    <t>Ventes</t>
  </si>
  <si>
    <t>Achats marchandises</t>
  </si>
  <si>
    <t>Choix des aliments</t>
  </si>
  <si>
    <t>55, 56, 57, 233</t>
  </si>
  <si>
    <t>Marge brute d'exploitation</t>
  </si>
  <si>
    <t>Autres produits</t>
  </si>
  <si>
    <t>Total autres produits</t>
  </si>
  <si>
    <t>CHARGES PROFESSIONNELLES</t>
  </si>
  <si>
    <t xml:space="preserve">Economie d'énergie - certificat PEB </t>
  </si>
  <si>
    <t>Enregistrement du bail</t>
  </si>
  <si>
    <t>Electro Test</t>
  </si>
  <si>
    <t>Visite Pompiers</t>
  </si>
  <si>
    <t>Total charges installation</t>
  </si>
  <si>
    <t>Loyer</t>
  </si>
  <si>
    <t>Loyer mensuel</t>
  </si>
  <si>
    <t xml:space="preserve">A créer </t>
  </si>
  <si>
    <t xml:space="preserve">Entretien </t>
  </si>
  <si>
    <t>Préc Immob à charge proprietaire</t>
  </si>
  <si>
    <t>Taxes régionales + taxes d'exploitation</t>
  </si>
  <si>
    <t>Taxes - déchets</t>
  </si>
  <si>
    <t>34/ 36, 126</t>
  </si>
  <si>
    <t>Energie +eau</t>
  </si>
  <si>
    <t>Limiter sa consommation d'eau</t>
  </si>
  <si>
    <t>Gaz</t>
  </si>
  <si>
    <t>Choix du combustible - installation</t>
  </si>
  <si>
    <t>7, 122</t>
  </si>
  <si>
    <t>Electricité</t>
  </si>
  <si>
    <t>Electricité verte</t>
  </si>
  <si>
    <t>170, 59</t>
  </si>
  <si>
    <t>Total charges de locations</t>
  </si>
  <si>
    <t>Carburant</t>
  </si>
  <si>
    <t>Achat - transport alternatif</t>
  </si>
  <si>
    <t>117, 119, 263</t>
  </si>
  <si>
    <t>Entretiens-réparations</t>
  </si>
  <si>
    <t>Taxe circulation + mise en circulation</t>
  </si>
  <si>
    <t xml:space="preserve">A développer </t>
  </si>
  <si>
    <t>115, 120</t>
  </si>
  <si>
    <t>Total frais de véhicule</t>
  </si>
  <si>
    <t>Petit matériel et autres</t>
  </si>
  <si>
    <t>Gestion du matériel - fournitures durables</t>
  </si>
  <si>
    <t>103, 244, 237</t>
  </si>
  <si>
    <t>Frais de bureau</t>
  </si>
  <si>
    <t>Fournitures durables</t>
  </si>
  <si>
    <t>89, 102,259, 101</t>
  </si>
  <si>
    <t>Frais de téléphonie (gsm, internet, …)</t>
  </si>
  <si>
    <t>Courrier</t>
  </si>
  <si>
    <t>Supports de communication</t>
  </si>
  <si>
    <t>253, 96, 98</t>
  </si>
  <si>
    <t>total frais de bureau et petit matériel</t>
  </si>
  <si>
    <t>Frais de réception/event</t>
  </si>
  <si>
    <t>Publicité</t>
  </si>
  <si>
    <t>Promotion écologique</t>
  </si>
  <si>
    <t>149, 253, 241, 98</t>
  </si>
  <si>
    <t>Publicité, frais de lancement</t>
  </si>
  <si>
    <t>Total frais de publicité</t>
  </si>
  <si>
    <t>Rémunérations employés (cout total employeur)</t>
  </si>
  <si>
    <t>Secrétariat social</t>
  </si>
  <si>
    <t>Total frais de personnel</t>
  </si>
  <si>
    <t>Assurance Incendie</t>
  </si>
  <si>
    <t>Assurance Loi (accident de travail)</t>
  </si>
  <si>
    <t>Assurance RC Véhicule</t>
  </si>
  <si>
    <t>Assurance RC Prof</t>
  </si>
  <si>
    <t>Assurance d'exploitation</t>
  </si>
  <si>
    <t>Assurance dirigeant d'entreprise</t>
  </si>
  <si>
    <t>Total des assurances</t>
  </si>
  <si>
    <t>frais de constitution</t>
  </si>
  <si>
    <t>Immobilisations incorporelles</t>
  </si>
  <si>
    <t>Immobilisations corporelles</t>
  </si>
  <si>
    <t>Immobilisations en leasing</t>
  </si>
  <si>
    <t>A créer (éco fonctionnalité)</t>
  </si>
  <si>
    <t>Total amortissements</t>
  </si>
  <si>
    <t>Inscription BCE et immatriculation TVA</t>
  </si>
  <si>
    <t>Comptabilité</t>
  </si>
  <si>
    <t>Location terminal Bancontact/Mistercash</t>
  </si>
  <si>
    <t>Packaging - Emballages</t>
  </si>
  <si>
    <t>Comportement d'achats - emballage</t>
  </si>
  <si>
    <t>23, 202</t>
  </si>
  <si>
    <t>Frais divers - SABAM, AFSCA, …</t>
  </si>
  <si>
    <t>A créer</t>
  </si>
  <si>
    <t>Total frais divers</t>
  </si>
  <si>
    <t>Rémunération gérant</t>
  </si>
  <si>
    <t>Total frais gérant</t>
  </si>
  <si>
    <t>Total des frais professionnels</t>
  </si>
  <si>
    <t>Résultat d'exploitation</t>
  </si>
  <si>
    <t>Charges financières d'emprunt</t>
  </si>
  <si>
    <t>A créer : Crowdfunding, syst.alternatif</t>
  </si>
  <si>
    <t>Charges financières de leasing</t>
  </si>
  <si>
    <t>Frais bancaires</t>
  </si>
  <si>
    <t>Total charges financières</t>
  </si>
  <si>
    <t>Résultat courant avant impôt</t>
  </si>
  <si>
    <t>Total charges exceptionnelles</t>
  </si>
  <si>
    <t>Total produits exceptionnels</t>
  </si>
  <si>
    <t>Résultat de l'exercice avant impôt</t>
  </si>
  <si>
    <t>Impôt</t>
  </si>
  <si>
    <t>Résultat de l'exercice après impôt</t>
  </si>
  <si>
    <t>affectation réserve légale</t>
  </si>
  <si>
    <t>Résultat de l'exercice après affectation</t>
  </si>
  <si>
    <t>Résultat cumulé</t>
  </si>
  <si>
    <t>Capacité de remboursement</t>
  </si>
  <si>
    <t>Remboursement Crédits</t>
  </si>
  <si>
    <t>Remboursement Leasing</t>
  </si>
  <si>
    <t>Hypothèses de ventes</t>
  </si>
  <si>
    <t>Explication du calcul du chiffre d'affaires</t>
  </si>
  <si>
    <t>AN 1</t>
  </si>
  <si>
    <t>PU Achats htva</t>
  </si>
  <si>
    <t>TVA sur Achat</t>
  </si>
  <si>
    <t>PU Ventes htva</t>
  </si>
  <si>
    <t>TVA sur Ventes</t>
  </si>
  <si>
    <t>Coefficient</t>
  </si>
  <si>
    <t>Part C.A.</t>
  </si>
  <si>
    <r>
      <t xml:space="preserve">Quantités par </t>
    </r>
    <r>
      <rPr>
        <b/>
        <sz val="8"/>
        <rFont val="Arial Unicode MS"/>
        <family val="2"/>
      </rPr>
      <t>mois</t>
    </r>
  </si>
  <si>
    <t>Total AN1</t>
  </si>
  <si>
    <t>Produits/Services</t>
  </si>
  <si>
    <t>taux de réalisation</t>
  </si>
  <si>
    <t>Produit/service 1</t>
  </si>
  <si>
    <t>Produit/service 2</t>
  </si>
  <si>
    <t>Produit/service 3</t>
  </si>
  <si>
    <t>Produit/service 4</t>
  </si>
  <si>
    <t>Produit/service 5</t>
  </si>
  <si>
    <t>Produit/service 6</t>
  </si>
  <si>
    <t>Produit/service 7</t>
  </si>
  <si>
    <t>Ventes htva</t>
  </si>
  <si>
    <t>Variation</t>
  </si>
  <si>
    <t>Achats htva</t>
  </si>
  <si>
    <t>Ventes tvac</t>
  </si>
  <si>
    <t xml:space="preserve">Achats tvac </t>
  </si>
  <si>
    <t>AN 2</t>
  </si>
  <si>
    <t>Quantités</t>
  </si>
  <si>
    <t>Total AN 2</t>
  </si>
  <si>
    <t xml:space="preserve">Ventes tvac </t>
  </si>
  <si>
    <t>AN 3</t>
  </si>
  <si>
    <t>Total AN 3</t>
  </si>
  <si>
    <t>Achats tvac</t>
  </si>
  <si>
    <t>TVA Sur achat</t>
  </si>
  <si>
    <t>TVA sur vente</t>
  </si>
  <si>
    <t>Base HTVA</t>
  </si>
  <si>
    <t>Taux</t>
  </si>
  <si>
    <t>Amortiss/an</t>
  </si>
  <si>
    <t>Val résid. 1</t>
  </si>
  <si>
    <t>Val resid. 2</t>
  </si>
  <si>
    <t>Val resid. 3</t>
  </si>
  <si>
    <t>Frais de constitution</t>
  </si>
  <si>
    <t>Sous-total constitution</t>
  </si>
  <si>
    <t>2.1 Pas de porte</t>
  </si>
  <si>
    <t>2.2. Site Internet</t>
  </si>
  <si>
    <t>2.3. Licences</t>
  </si>
  <si>
    <t>2.4. Brevets</t>
  </si>
  <si>
    <t>Sous-total incorporelles</t>
  </si>
  <si>
    <t>4.5 matériel roulant</t>
  </si>
  <si>
    <t>4.6 Achat d'un bien par leasing (4 ans)</t>
  </si>
  <si>
    <t>Sous-total corporelles</t>
  </si>
  <si>
    <t xml:space="preserve">EcoTips Mobilité: </t>
  </si>
  <si>
    <t>Achat - consommation</t>
  </si>
  <si>
    <t xml:space="preserve">EcoTips Matériel : </t>
  </si>
  <si>
    <t>Matériel - fourniture</t>
  </si>
  <si>
    <t>Achat-utilisation</t>
  </si>
  <si>
    <t>Détails investissements</t>
  </si>
  <si>
    <t>MATERIEL+ MOBILIER PROF</t>
  </si>
  <si>
    <t>Prix unitaire HTVA</t>
  </si>
  <si>
    <t>Quantité</t>
  </si>
  <si>
    <t>TOTAL HTVA</t>
  </si>
  <si>
    <t>TVA applicable</t>
  </si>
  <si>
    <t>TOTAL TVAC</t>
  </si>
  <si>
    <t>devis/facture</t>
  </si>
  <si>
    <t>AMENAGEMENT</t>
  </si>
  <si>
    <t>TVA Applicable</t>
  </si>
  <si>
    <t>nom</t>
  </si>
  <si>
    <t>TOTAL</t>
  </si>
  <si>
    <t>EcoTips sur :</t>
  </si>
  <si>
    <t>Achat et consommation d'énergie</t>
  </si>
  <si>
    <t>Isolation</t>
  </si>
  <si>
    <t>Réfrigération</t>
  </si>
  <si>
    <t>Achat - frigo</t>
  </si>
  <si>
    <t>Pollution intérieure</t>
  </si>
  <si>
    <t>Seconde main</t>
  </si>
  <si>
    <t>Mobilier d'occasion</t>
  </si>
  <si>
    <t>Mobilier - occasion</t>
  </si>
  <si>
    <t>Eclairage</t>
  </si>
  <si>
    <t>Promotion</t>
  </si>
  <si>
    <t>Communication - matériel</t>
  </si>
  <si>
    <t>Equipement</t>
  </si>
  <si>
    <t>Equipement cuisine</t>
  </si>
  <si>
    <t>Ressources humaines</t>
  </si>
  <si>
    <t>Demander simulation à son secrétariat social pour préciser les coûts salariaux</t>
  </si>
  <si>
    <t>Employé</t>
  </si>
  <si>
    <t>Salaire brut mensuel</t>
  </si>
  <si>
    <t>Coût Total employeur</t>
  </si>
  <si>
    <t>Nombre de mois</t>
  </si>
  <si>
    <t>TOTAL AN1</t>
  </si>
  <si>
    <t>TOTAL AN2</t>
  </si>
  <si>
    <t>TOTAL AN3</t>
  </si>
  <si>
    <t>TOTAL EMPLOYE</t>
  </si>
  <si>
    <t>COUT TOTAL EMPLOYES</t>
  </si>
  <si>
    <t>AN1</t>
  </si>
  <si>
    <t>AN2</t>
  </si>
  <si>
    <t>AN3</t>
  </si>
  <si>
    <t>Gérant</t>
  </si>
  <si>
    <t>Prestat°/mois</t>
  </si>
  <si>
    <t>Prestat°/an</t>
  </si>
  <si>
    <t>Charges INASTI</t>
  </si>
  <si>
    <t>Revenu net avt impôt</t>
  </si>
  <si>
    <t>Revenu net</t>
  </si>
  <si>
    <t>Nbr de mois</t>
  </si>
  <si>
    <t>Gérant 1</t>
  </si>
  <si>
    <t>Gérant 2</t>
  </si>
  <si>
    <t>Gérant 3</t>
  </si>
  <si>
    <t>TOTAL GERANT</t>
  </si>
  <si>
    <t>Tranche d'imposition</t>
  </si>
  <si>
    <t xml:space="preserve">Taux </t>
  </si>
  <si>
    <t>Montant soumis aux impôts sur les tranches Année 1</t>
  </si>
  <si>
    <t>Montant soumis aux impôts sur les tranches Année 2</t>
  </si>
  <si>
    <t>Montant soumis aux impôts sur les tranches Année 3</t>
  </si>
  <si>
    <t>Revenu avant impôt</t>
  </si>
  <si>
    <t>IPP</t>
  </si>
  <si>
    <t>Revenu net annuel</t>
  </si>
  <si>
    <t>Revenu net mensuel</t>
  </si>
  <si>
    <t>Taux moyen d'imposition</t>
  </si>
  <si>
    <t>départ</t>
  </si>
  <si>
    <t>mois1</t>
  </si>
  <si>
    <t>mois2</t>
  </si>
  <si>
    <t>mois3</t>
  </si>
  <si>
    <t>mois4</t>
  </si>
  <si>
    <t>mois5</t>
  </si>
  <si>
    <t>mois6</t>
  </si>
  <si>
    <t>mois7</t>
  </si>
  <si>
    <t>mois8</t>
  </si>
  <si>
    <t>mois9</t>
  </si>
  <si>
    <t>mois10</t>
  </si>
  <si>
    <t>mois11</t>
  </si>
  <si>
    <t>mois12</t>
  </si>
  <si>
    <t>Totaux</t>
  </si>
  <si>
    <t>Situation début de mois</t>
  </si>
  <si>
    <t>ENTREES</t>
  </si>
  <si>
    <t>apport en espèces/nature</t>
  </si>
  <si>
    <t>subsides</t>
  </si>
  <si>
    <t>Emprunts à plus d'un an</t>
  </si>
  <si>
    <t>Emprunts à moins d'un an</t>
  </si>
  <si>
    <t>Chiffre d'affaires</t>
  </si>
  <si>
    <t>Solde TVA à récupérer</t>
  </si>
  <si>
    <t>Total entrées</t>
  </si>
  <si>
    <t>SORTIES</t>
  </si>
  <si>
    <t>achat marchandises</t>
  </si>
  <si>
    <t>frais liés à l'installation</t>
  </si>
  <si>
    <t xml:space="preserve">frais liés à la location </t>
  </si>
  <si>
    <t>frais liés  au véhicule</t>
  </si>
  <si>
    <t>frais de bureau et petit matériel</t>
  </si>
  <si>
    <t>frais de publicité</t>
  </si>
  <si>
    <t>assurance</t>
  </si>
  <si>
    <t>frais divers</t>
  </si>
  <si>
    <t>frais financiers</t>
  </si>
  <si>
    <t>Rémunérations salariés</t>
  </si>
  <si>
    <t>Rémunérations gérant</t>
  </si>
  <si>
    <t>Remboursement emprunt &amp; leasing</t>
  </si>
  <si>
    <t>Investissements</t>
  </si>
  <si>
    <t>Garantie locative</t>
  </si>
  <si>
    <t xml:space="preserve"> </t>
  </si>
  <si>
    <t>Caution gaz-électricité</t>
  </si>
  <si>
    <t>Autres garanties</t>
  </si>
  <si>
    <t>Solde TVA à payer</t>
  </si>
  <si>
    <t>Versements anticipés d'impots</t>
  </si>
  <si>
    <t>Total sorties</t>
  </si>
  <si>
    <t>Solde trésorerie fin du mois</t>
  </si>
  <si>
    <t>Crédit 1</t>
  </si>
  <si>
    <t>Année</t>
  </si>
  <si>
    <t>Capital</t>
  </si>
  <si>
    <t>Remb cap/an</t>
  </si>
  <si>
    <t>Interêts/an</t>
  </si>
  <si>
    <t>Mensualité</t>
  </si>
  <si>
    <t>Crédit 2</t>
  </si>
  <si>
    <t>Crédit 3</t>
  </si>
  <si>
    <t>Leasing (sur 4 ans)</t>
  </si>
  <si>
    <t>Montant</t>
  </si>
  <si>
    <t>capital remboursé</t>
  </si>
  <si>
    <t>intérêt / an</t>
  </si>
  <si>
    <t>Taux annuel</t>
  </si>
  <si>
    <t>Taux mensuel</t>
  </si>
  <si>
    <t xml:space="preserve">Durée (années)  </t>
  </si>
  <si>
    <t xml:space="preserve">Intérêts </t>
  </si>
  <si>
    <t>Mois</t>
  </si>
  <si>
    <t>Intérêts</t>
  </si>
  <si>
    <t>Amortissement</t>
  </si>
  <si>
    <t>Capital remboursé</t>
  </si>
  <si>
    <t>Solde restant dû</t>
  </si>
  <si>
    <t>Indemnités de remboursement</t>
  </si>
  <si>
    <t>Total remboursement anticipé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</si>
  <si>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</si>
  <si>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</si>
  <si>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</si>
  <si>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</si>
  <si>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</si>
  <si>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</si>
  <si>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</si>
  <si>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</si>
  <si>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</si>
  <si>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</si>
  <si>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</si>
  <si>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</si>
  <si>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3. Crowdfunding </t>
  </si>
  <si>
    <t xml:space="preserve">3.1 Crowdfunding </t>
  </si>
  <si>
    <t>Crowdfunding</t>
  </si>
  <si>
    <t>3. Crowdfunding</t>
  </si>
  <si>
    <t xml:space="preserve">Autres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</si>
</sst>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&quot;F&quot;_-;\-* #,##0.00\ &quot;F&quot;_-;_-* &quot;-&quot;??\ &quot;F&quot;_-;_-@_-"/>
    <numFmt numFmtId="166" formatCode="_-* #,##0.00\ _F_-;\-* #,##0.00\ _F_-;_-* &quot;-&quot;??\ _F_-;_-@_-"/>
    <numFmt numFmtId="167" formatCode="_-* #,##0\ _F_-;\-* #,##0\ _F_-;_-* &quot;-&quot;??\ _F_-;_-@_-"/>
    <numFmt numFmtId="168" formatCode="0.0"/>
    <numFmt numFmtId="169" formatCode="0.0%"/>
    <numFmt numFmtId="170" formatCode="#,##0.00\ &quot;€&quot;"/>
    <numFmt numFmtId="171" formatCode="0.00000"/>
    <numFmt numFmtId="172" formatCode="#,##0\ &quot;FB&quot;"/>
    <numFmt numFmtId="173" formatCode="0.0000%"/>
    <numFmt numFmtId="174" formatCode="#,##0.00000"/>
    <numFmt numFmtId="175" formatCode="#,##0.00\ &quot;FB&quot;"/>
    <numFmt numFmtId="176" formatCode="_ [$€-80C]\ * #,##0.00_ ;_ [$€-80C]\ * \-#,##0.00_ ;_ [$€-80C]\ * &quot;-&quot;??_ ;_ @_ "/>
    <numFmt numFmtId="177" formatCode="#,##0\ [$€-1];[Red]\-#,##0\ [$€-1]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Unicode MS"/>
      <family val="2"/>
    </font>
    <font>
      <b/>
      <i/>
      <sz val="9"/>
      <name val="Arial Unicode MS"/>
      <family val="2"/>
    </font>
    <font>
      <i/>
      <sz val="8"/>
      <name val="Arial Unicode MS"/>
      <family val="2"/>
    </font>
    <font>
      <i/>
      <sz val="9"/>
      <name val="Arial Unicode MS"/>
      <family val="2"/>
    </font>
    <font>
      <b/>
      <sz val="9"/>
      <name val="Arial Unicode MS"/>
      <family val="2"/>
    </font>
    <font>
      <b/>
      <sz val="8"/>
      <name val="Arial Unicode MS"/>
      <family val="2"/>
    </font>
    <font>
      <b/>
      <i/>
      <sz val="8"/>
      <name val="Arial Unicode MS"/>
      <family val="2"/>
    </font>
    <font>
      <sz val="9"/>
      <name val="Arial Unicode MS"/>
      <family val="2"/>
    </font>
    <font>
      <b/>
      <u/>
      <sz val="9"/>
      <name val="Arial Unicode MS"/>
      <family val="2"/>
    </font>
    <font>
      <b/>
      <u val="singleAccounting"/>
      <sz val="9"/>
      <name val="Arial Unicode MS"/>
      <family val="2"/>
    </font>
    <font>
      <b/>
      <sz val="9"/>
      <color indexed="9"/>
      <name val="Arial Unicode MS"/>
      <family val="2"/>
    </font>
    <font>
      <b/>
      <sz val="8"/>
      <color indexed="12"/>
      <name val="Arial Unicode MS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8"/>
      <color indexed="43"/>
      <name val="Arial Unicode MS"/>
      <family val="2"/>
    </font>
    <font>
      <sz val="8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color indexed="40"/>
      <name val="Arial"/>
      <family val="2"/>
    </font>
    <font>
      <i/>
      <sz val="10"/>
      <name val="Arial Unicode MS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9"/>
      <color theme="0"/>
      <name val="Arial Unicode MS"/>
      <family val="2"/>
    </font>
    <font>
      <sz val="10"/>
      <color theme="0"/>
      <name val="Arial"/>
      <family val="2"/>
    </font>
    <font>
      <sz val="9"/>
      <color theme="0"/>
      <name val="Arial Unicode MS"/>
      <family val="2"/>
    </font>
    <font>
      <sz val="8"/>
      <color theme="0"/>
      <name val="Arial Unicode MS"/>
      <family val="2"/>
    </font>
    <font>
      <sz val="9"/>
      <color theme="1"/>
      <name val="Arial Unicode MS"/>
      <family val="2"/>
    </font>
    <font>
      <b/>
      <sz val="12"/>
      <color theme="0"/>
      <name val="Trebuchet MS"/>
      <family val="2"/>
    </font>
    <font>
      <b/>
      <sz val="8"/>
      <color theme="0"/>
      <name val="Arial Unicode MS"/>
      <family val="2"/>
    </font>
    <font>
      <b/>
      <sz val="10"/>
      <color theme="0"/>
      <name val="Arial"/>
      <family val="2"/>
    </font>
    <font>
      <b/>
      <sz val="10"/>
      <name val="Arial Unicode MS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9"/>
      <color rgb="FF21212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 Unicode MS"/>
      <family val="2"/>
    </font>
    <font>
      <sz val="8"/>
      <name val="Arial"/>
    </font>
    <font>
      <b/>
      <u val="singleAccounting"/>
      <sz val="9"/>
      <name val="Arial Unicode MS"/>
    </font>
    <font>
      <b/>
      <sz val="9"/>
      <name val="Arial Unicode MS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Trellis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2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/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9">
    <xf numFmtId="0" fontId="0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34" fillId="0" borderId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1" fillId="0" borderId="0"/>
    <xf numFmtId="0" fontId="1" fillId="0" borderId="0"/>
    <xf numFmtId="0" fontId="50" fillId="18" borderId="0" applyNumberFormat="0" applyBorder="0" applyAlignment="0" applyProtection="0"/>
    <xf numFmtId="16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9" fontId="49" fillId="0" borderId="0" applyFont="0" applyFill="0" applyBorder="0" applyAlignment="0" applyProtection="0"/>
  </cellStyleXfs>
  <cellXfs count="648">
    <xf numFmtId="0" fontId="0" fillId="0" borderId="0" xfId="0"/>
    <xf numFmtId="166" fontId="3" fillId="0" borderId="1" xfId="2" applyFont="1" applyBorder="1"/>
    <xf numFmtId="166" fontId="4" fillId="0" borderId="2" xfId="2" applyFont="1" applyBorder="1"/>
    <xf numFmtId="166" fontId="6" fillId="0" borderId="0" xfId="2" applyFont="1"/>
    <xf numFmtId="166" fontId="10" fillId="0" borderId="0" xfId="2" applyFont="1" applyBorder="1"/>
    <xf numFmtId="166" fontId="7" fillId="0" borderId="0" xfId="2" applyFont="1" applyBorder="1"/>
    <xf numFmtId="166" fontId="4" fillId="0" borderId="3" xfId="2" applyFont="1" applyBorder="1"/>
    <xf numFmtId="166" fontId="3" fillId="0" borderId="0" xfId="2" applyFont="1" applyBorder="1" applyAlignment="1">
      <alignment horizontal="center"/>
    </xf>
    <xf numFmtId="166" fontId="3" fillId="0" borderId="0" xfId="2" applyFont="1" applyBorder="1"/>
    <xf numFmtId="166" fontId="8" fillId="0" borderId="0" xfId="2" applyFont="1" applyBorder="1"/>
    <xf numFmtId="166" fontId="10" fillId="0" borderId="4" xfId="2" applyFont="1" applyBorder="1"/>
    <xf numFmtId="166" fontId="10" fillId="0" borderId="0" xfId="2" applyFont="1"/>
    <xf numFmtId="166" fontId="10" fillId="0" borderId="1" xfId="2" applyFont="1" applyBorder="1"/>
    <xf numFmtId="166" fontId="3" fillId="0" borderId="0" xfId="2" applyFont="1"/>
    <xf numFmtId="166" fontId="7" fillId="0" borderId="5" xfId="2" applyFont="1" applyBorder="1"/>
    <xf numFmtId="166" fontId="7" fillId="0" borderId="6" xfId="2" applyFont="1" applyBorder="1"/>
    <xf numFmtId="166" fontId="10" fillId="0" borderId="7" xfId="2" applyFont="1" applyBorder="1"/>
    <xf numFmtId="166" fontId="10" fillId="0" borderId="8" xfId="2" applyFont="1" applyBorder="1"/>
    <xf numFmtId="166" fontId="7" fillId="0" borderId="9" xfId="2" applyFont="1" applyBorder="1"/>
    <xf numFmtId="166" fontId="7" fillId="0" borderId="0" xfId="2" applyFont="1"/>
    <xf numFmtId="166" fontId="4" fillId="0" borderId="0" xfId="2" applyFont="1" applyBorder="1"/>
    <xf numFmtId="166" fontId="7" fillId="0" borderId="0" xfId="2" applyFont="1" applyAlignment="1">
      <alignment horizontal="center"/>
    </xf>
    <xf numFmtId="166" fontId="7" fillId="0" borderId="1" xfId="2" applyFont="1" applyBorder="1"/>
    <xf numFmtId="166" fontId="10" fillId="0" borderId="7" xfId="2" applyFont="1" applyBorder="1" applyAlignment="1">
      <alignment horizontal="right" indent="1"/>
    </xf>
    <xf numFmtId="166" fontId="10" fillId="0" borderId="1" xfId="2" applyFont="1" applyBorder="1" applyAlignment="1">
      <alignment horizontal="right" indent="1"/>
    </xf>
    <xf numFmtId="166" fontId="7" fillId="0" borderId="1" xfId="2" applyFont="1" applyBorder="1" applyAlignment="1">
      <alignment horizontal="right" indent="1"/>
    </xf>
    <xf numFmtId="166" fontId="10" fillId="0" borderId="0" xfId="2" applyFont="1" applyFill="1" applyBorder="1"/>
    <xf numFmtId="166" fontId="4" fillId="0" borderId="11" xfId="2" applyFont="1" applyBorder="1" applyAlignment="1">
      <alignment horizontal="right" indent="1"/>
    </xf>
    <xf numFmtId="166" fontId="10" fillId="0" borderId="1" xfId="2" applyFont="1" applyBorder="1" applyAlignment="1">
      <alignment horizontal="left"/>
    </xf>
    <xf numFmtId="166" fontId="3" fillId="0" borderId="0" xfId="2" applyFont="1" applyFill="1" applyAlignment="1">
      <alignment horizontal="left" indent="1"/>
    </xf>
    <xf numFmtId="166" fontId="7" fillId="0" borderId="6" xfId="2" applyFont="1" applyFill="1" applyBorder="1"/>
    <xf numFmtId="9" fontId="8" fillId="0" borderId="0" xfId="8" applyFont="1" applyBorder="1"/>
    <xf numFmtId="166" fontId="5" fillId="0" borderId="0" xfId="2" applyFont="1" applyFill="1" applyBorder="1"/>
    <xf numFmtId="170" fontId="0" fillId="0" borderId="0" xfId="0" applyNumberFormat="1"/>
    <xf numFmtId="0" fontId="16" fillId="0" borderId="0" xfId="0" applyFont="1" applyAlignment="1">
      <alignment horizontal="center"/>
    </xf>
    <xf numFmtId="173" fontId="0" fillId="0" borderId="0" xfId="8" applyNumberFormat="1" applyFont="1"/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72" fontId="16" fillId="0" borderId="0" xfId="0" applyNumberFormat="1" applyFont="1"/>
    <xf numFmtId="174" fontId="0" fillId="0" borderId="0" xfId="0" applyNumberFormat="1"/>
    <xf numFmtId="172" fontId="0" fillId="0" borderId="0" xfId="0" applyNumberFormat="1"/>
    <xf numFmtId="175" fontId="0" fillId="0" borderId="0" xfId="0" applyNumberFormat="1"/>
    <xf numFmtId="0" fontId="0" fillId="0" borderId="0" xfId="0" quotePrefix="1" applyAlignment="1">
      <alignment horizontal="left"/>
    </xf>
    <xf numFmtId="0" fontId="16" fillId="0" borderId="12" xfId="0" applyFont="1" applyBorder="1" applyAlignment="1">
      <alignment horizontal="center" vertical="center"/>
    </xf>
    <xf numFmtId="175" fontId="16" fillId="0" borderId="13" xfId="0" applyNumberFormat="1" applyFont="1" applyBorder="1" applyAlignment="1">
      <alignment horizontal="center" vertical="center"/>
    </xf>
    <xf numFmtId="0" fontId="16" fillId="0" borderId="13" xfId="0" quotePrefix="1" applyFont="1" applyBorder="1" applyAlignment="1">
      <alignment horizontal="center" vertical="center"/>
    </xf>
    <xf numFmtId="0" fontId="16" fillId="0" borderId="13" xfId="0" quotePrefix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70" fontId="0" fillId="0" borderId="4" xfId="0" applyNumberFormat="1" applyBorder="1"/>
    <xf numFmtId="170" fontId="0" fillId="0" borderId="4" xfId="0" quotePrefix="1" applyNumberFormat="1" applyBorder="1" applyAlignment="1">
      <alignment horizontal="left"/>
    </xf>
    <xf numFmtId="170" fontId="0" fillId="0" borderId="15" xfId="0" applyNumberFormat="1" applyBorder="1"/>
    <xf numFmtId="166" fontId="10" fillId="0" borderId="8" xfId="2" applyFont="1" applyFill="1" applyBorder="1"/>
    <xf numFmtId="166" fontId="12" fillId="0" borderId="8" xfId="2" applyFont="1" applyFill="1" applyBorder="1"/>
    <xf numFmtId="166" fontId="10" fillId="0" borderId="1" xfId="2" applyFont="1" applyFill="1" applyBorder="1"/>
    <xf numFmtId="173" fontId="0" fillId="0" borderId="0" xfId="8" applyNumberFormat="1" applyFont="1" applyFill="1"/>
    <xf numFmtId="170" fontId="16" fillId="0" borderId="0" xfId="0" applyNumberFormat="1" applyFont="1"/>
    <xf numFmtId="166" fontId="18" fillId="0" borderId="7" xfId="2" applyFont="1" applyFill="1" applyBorder="1"/>
    <xf numFmtId="173" fontId="0" fillId="0" borderId="2" xfId="0" applyNumberFormat="1" applyBorder="1"/>
    <xf numFmtId="166" fontId="4" fillId="0" borderId="1" xfId="2" applyFont="1" applyBorder="1"/>
    <xf numFmtId="166" fontId="10" fillId="0" borderId="2" xfId="2" applyFont="1" applyBorder="1"/>
    <xf numFmtId="166" fontId="7" fillId="0" borderId="16" xfId="2" applyFont="1" applyFill="1" applyBorder="1"/>
    <xf numFmtId="0" fontId="10" fillId="0" borderId="7" xfId="2" applyNumberFormat="1" applyFont="1" applyBorder="1" applyAlignment="1">
      <alignment horizontal="center"/>
    </xf>
    <xf numFmtId="166" fontId="10" fillId="0" borderId="0" xfId="2" applyFont="1" applyBorder="1" applyAlignment="1"/>
    <xf numFmtId="166" fontId="4" fillId="0" borderId="16" xfId="2" applyFont="1" applyBorder="1"/>
    <xf numFmtId="166" fontId="7" fillId="0" borderId="7" xfId="2" applyFont="1" applyBorder="1"/>
    <xf numFmtId="172" fontId="0" fillId="0" borderId="16" xfId="0" applyNumberFormat="1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66" fontId="6" fillId="0" borderId="3" xfId="2" applyFont="1" applyBorder="1"/>
    <xf numFmtId="0" fontId="23" fillId="0" borderId="0" xfId="0" applyFont="1"/>
    <xf numFmtId="0" fontId="21" fillId="0" borderId="0" xfId="0" applyFont="1"/>
    <xf numFmtId="166" fontId="7" fillId="0" borderId="5" xfId="2" applyFont="1" applyFill="1" applyBorder="1"/>
    <xf numFmtId="166" fontId="7" fillId="0" borderId="0" xfId="2" applyFont="1" applyFill="1" applyBorder="1"/>
    <xf numFmtId="166" fontId="10" fillId="0" borderId="7" xfId="2" applyFont="1" applyFill="1" applyBorder="1"/>
    <xf numFmtId="166" fontId="7" fillId="0" borderId="10" xfId="2" applyFont="1" applyFill="1" applyBorder="1"/>
    <xf numFmtId="166" fontId="10" fillId="0" borderId="0" xfId="2" applyFont="1" applyFill="1"/>
    <xf numFmtId="166" fontId="10" fillId="0" borderId="7" xfId="2" applyFont="1" applyFill="1" applyBorder="1" applyAlignment="1">
      <alignment horizontal="left" vertical="top" wrapText="1"/>
    </xf>
    <xf numFmtId="0" fontId="22" fillId="0" borderId="0" xfId="0" applyFont="1"/>
    <xf numFmtId="166" fontId="5" fillId="0" borderId="16" xfId="2" applyFont="1" applyFill="1" applyBorder="1"/>
    <xf numFmtId="166" fontId="10" fillId="0" borderId="2" xfId="2" applyFont="1" applyFill="1" applyBorder="1"/>
    <xf numFmtId="166" fontId="10" fillId="0" borderId="16" xfId="2" applyFont="1" applyFill="1" applyBorder="1"/>
    <xf numFmtId="166" fontId="10" fillId="0" borderId="3" xfId="2" applyFont="1" applyFill="1" applyBorder="1"/>
    <xf numFmtId="166" fontId="10" fillId="0" borderId="18" xfId="2" applyFont="1" applyFill="1" applyBorder="1"/>
    <xf numFmtId="166" fontId="7" fillId="0" borderId="19" xfId="2" applyFont="1" applyFill="1" applyBorder="1"/>
    <xf numFmtId="171" fontId="24" fillId="2" borderId="0" xfId="0" applyNumberFormat="1" applyFont="1" applyFill="1"/>
    <xf numFmtId="166" fontId="3" fillId="0" borderId="0" xfId="2" applyFont="1" applyFill="1" applyBorder="1" applyAlignment="1">
      <alignment horizontal="left" indent="1"/>
    </xf>
    <xf numFmtId="10" fontId="7" fillId="0" borderId="0" xfId="2" applyNumberFormat="1" applyFont="1" applyBorder="1"/>
    <xf numFmtId="166" fontId="3" fillId="0" borderId="0" xfId="2" applyFont="1" applyFill="1" applyBorder="1" applyAlignment="1" applyProtection="1">
      <alignment horizontal="left" indent="1"/>
      <protection locked="0"/>
    </xf>
    <xf numFmtId="166" fontId="3" fillId="0" borderId="1" xfId="2" applyFont="1" applyBorder="1" applyProtection="1">
      <protection locked="0"/>
    </xf>
    <xf numFmtId="166" fontId="8" fillId="0" borderId="1" xfId="2" applyFont="1" applyBorder="1" applyAlignment="1">
      <alignment horizontal="right" indent="1"/>
    </xf>
    <xf numFmtId="166" fontId="7" fillId="0" borderId="20" xfId="2" applyFont="1" applyBorder="1"/>
    <xf numFmtId="166" fontId="7" fillId="0" borderId="21" xfId="2" applyFont="1" applyBorder="1" applyAlignment="1">
      <alignment horizontal="right" indent="1"/>
    </xf>
    <xf numFmtId="166" fontId="4" fillId="0" borderId="1" xfId="2" applyFont="1" applyBorder="1" applyAlignment="1">
      <alignment horizontal="right" indent="1"/>
    </xf>
    <xf numFmtId="166" fontId="10" fillId="0" borderId="0" xfId="2" applyFont="1" applyFill="1" applyBorder="1" applyProtection="1">
      <protection locked="0"/>
    </xf>
    <xf numFmtId="166" fontId="7" fillId="0" borderId="22" xfId="2" applyFont="1" applyBorder="1" applyAlignment="1">
      <alignment horizontal="right" indent="1"/>
    </xf>
    <xf numFmtId="0" fontId="0" fillId="0" borderId="2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9" fontId="0" fillId="0" borderId="4" xfId="0" applyNumberFormat="1" applyBorder="1"/>
    <xf numFmtId="9" fontId="0" fillId="0" borderId="24" xfId="0" applyNumberFormat="1" applyBorder="1"/>
    <xf numFmtId="0" fontId="0" fillId="0" borderId="24" xfId="0" applyBorder="1"/>
    <xf numFmtId="166" fontId="35" fillId="6" borderId="29" xfId="2" applyFont="1" applyFill="1" applyBorder="1" applyAlignment="1">
      <alignment horizontal="right" indent="1"/>
    </xf>
    <xf numFmtId="166" fontId="8" fillId="0" borderId="0" xfId="2" applyFont="1" applyFill="1" applyBorder="1" applyAlignment="1">
      <alignment horizontal="left" indent="1"/>
    </xf>
    <xf numFmtId="166" fontId="7" fillId="0" borderId="0" xfId="2" applyFont="1" applyFill="1" applyBorder="1" applyAlignment="1">
      <alignment horizontal="center"/>
    </xf>
    <xf numFmtId="166" fontId="7" fillId="0" borderId="30" xfId="2" applyFont="1" applyFill="1" applyBorder="1" applyAlignment="1">
      <alignment horizontal="center"/>
    </xf>
    <xf numFmtId="166" fontId="10" fillId="0" borderId="0" xfId="2" applyFont="1" applyFill="1" applyBorder="1" applyAlignment="1">
      <alignment horizontal="center"/>
    </xf>
    <xf numFmtId="166" fontId="25" fillId="0" borderId="0" xfId="2" applyFont="1" applyFill="1" applyBorder="1" applyAlignment="1">
      <alignment horizontal="left" indent="1"/>
    </xf>
    <xf numFmtId="166" fontId="5" fillId="0" borderId="0" xfId="2" applyFont="1" applyFill="1" applyBorder="1" applyAlignment="1">
      <alignment horizontal="left" indent="1"/>
    </xf>
    <xf numFmtId="166" fontId="6" fillId="0" borderId="0" xfId="2" applyFont="1" applyFill="1" applyBorder="1"/>
    <xf numFmtId="166" fontId="9" fillId="0" borderId="0" xfId="2" applyFont="1" applyFill="1" applyBorder="1" applyAlignment="1">
      <alignment horizontal="left" indent="1"/>
    </xf>
    <xf numFmtId="166" fontId="4" fillId="0" borderId="0" xfId="2" applyFont="1" applyFill="1" applyBorder="1"/>
    <xf numFmtId="166" fontId="10" fillId="7" borderId="1" xfId="2" applyFont="1" applyFill="1" applyBorder="1" applyAlignment="1">
      <alignment horizontal="right" indent="1"/>
    </xf>
    <xf numFmtId="166" fontId="10" fillId="7" borderId="31" xfId="2" applyFont="1" applyFill="1" applyBorder="1" applyAlignment="1">
      <alignment horizontal="right" indent="1"/>
    </xf>
    <xf numFmtId="166" fontId="10" fillId="7" borderId="32" xfId="2" applyFont="1" applyFill="1" applyBorder="1" applyProtection="1">
      <protection locked="0"/>
    </xf>
    <xf numFmtId="166" fontId="10" fillId="7" borderId="1" xfId="2" applyFont="1" applyFill="1" applyBorder="1" applyAlignment="1" applyProtection="1">
      <alignment horizontal="right" indent="1"/>
      <protection locked="0"/>
    </xf>
    <xf numFmtId="166" fontId="11" fillId="8" borderId="7" xfId="2" applyFont="1" applyFill="1" applyBorder="1"/>
    <xf numFmtId="166" fontId="11" fillId="8" borderId="0" xfId="2" applyFont="1" applyFill="1" applyBorder="1"/>
    <xf numFmtId="166" fontId="7" fillId="4" borderId="5" xfId="2" applyFont="1" applyFill="1" applyBorder="1"/>
    <xf numFmtId="166" fontId="7" fillId="4" borderId="9" xfId="2" applyFont="1" applyFill="1" applyBorder="1"/>
    <xf numFmtId="166" fontId="7" fillId="4" borderId="6" xfId="2" applyFont="1" applyFill="1" applyBorder="1"/>
    <xf numFmtId="166" fontId="7" fillId="9" borderId="4" xfId="2" applyFont="1" applyFill="1" applyBorder="1"/>
    <xf numFmtId="0" fontId="23" fillId="0" borderId="4" xfId="6" applyFont="1" applyBorder="1"/>
    <xf numFmtId="0" fontId="26" fillId="0" borderId="0" xfId="6"/>
    <xf numFmtId="0" fontId="16" fillId="0" borderId="24" xfId="6" applyFont="1" applyBorder="1"/>
    <xf numFmtId="176" fontId="26" fillId="10" borderId="18" xfId="6" applyNumberFormat="1" applyFill="1" applyBorder="1"/>
    <xf numFmtId="0" fontId="27" fillId="10" borderId="24" xfId="6" applyFont="1" applyFill="1" applyBorder="1"/>
    <xf numFmtId="0" fontId="26" fillId="10" borderId="17" xfId="6" applyFill="1" applyBorder="1"/>
    <xf numFmtId="0" fontId="26" fillId="0" borderId="0" xfId="6" applyAlignment="1">
      <alignment horizontal="left" vertical="center" wrapText="1" shrinkToFit="1"/>
    </xf>
    <xf numFmtId="0" fontId="16" fillId="8" borderId="4" xfId="6" applyFont="1" applyFill="1" applyBorder="1" applyAlignment="1">
      <alignment horizontal="left" vertical="center" wrapText="1" shrinkToFit="1"/>
    </xf>
    <xf numFmtId="0" fontId="16" fillId="8" borderId="4" xfId="6" applyFont="1" applyFill="1" applyBorder="1" applyAlignment="1">
      <alignment horizontal="center" vertical="center" wrapText="1" shrinkToFit="1"/>
    </xf>
    <xf numFmtId="0" fontId="26" fillId="10" borderId="18" xfId="6" applyFill="1" applyBorder="1"/>
    <xf numFmtId="176" fontId="26" fillId="7" borderId="24" xfId="6" applyNumberFormat="1" applyFill="1" applyBorder="1"/>
    <xf numFmtId="176" fontId="26" fillId="7" borderId="4" xfId="6" applyNumberFormat="1" applyFill="1" applyBorder="1"/>
    <xf numFmtId="166" fontId="3" fillId="10" borderId="4" xfId="2" applyFont="1" applyFill="1" applyBorder="1" applyProtection="1">
      <protection locked="0"/>
    </xf>
    <xf numFmtId="166" fontId="3" fillId="7" borderId="4" xfId="2" applyFont="1" applyFill="1" applyBorder="1"/>
    <xf numFmtId="166" fontId="3" fillId="7" borderId="4" xfId="2" applyFont="1" applyFill="1" applyBorder="1" applyProtection="1">
      <protection locked="0"/>
    </xf>
    <xf numFmtId="166" fontId="9" fillId="0" borderId="0" xfId="3" applyFont="1" applyBorder="1"/>
    <xf numFmtId="166" fontId="3" fillId="0" borderId="0" xfId="3" applyFont="1"/>
    <xf numFmtId="166" fontId="8" fillId="0" borderId="0" xfId="3" applyFont="1" applyBorder="1"/>
    <xf numFmtId="3" fontId="26" fillId="0" borderId="0" xfId="6" applyNumberFormat="1"/>
    <xf numFmtId="166" fontId="8" fillId="0" borderId="0" xfId="3" applyFont="1" applyFill="1" applyBorder="1" applyAlignment="1">
      <alignment horizontal="left"/>
    </xf>
    <xf numFmtId="166" fontId="3" fillId="0" borderId="0" xfId="3" applyFont="1" applyFill="1" applyBorder="1" applyAlignment="1">
      <alignment horizontal="center"/>
    </xf>
    <xf numFmtId="166" fontId="8" fillId="0" borderId="5" xfId="3" applyFont="1" applyBorder="1" applyAlignment="1">
      <alignment horizontal="center"/>
    </xf>
    <xf numFmtId="166" fontId="5" fillId="0" borderId="4" xfId="3" applyFont="1" applyBorder="1" applyAlignment="1">
      <alignment horizontal="center" wrapText="1"/>
    </xf>
    <xf numFmtId="166" fontId="5" fillId="0" borderId="4" xfId="3" applyFont="1" applyBorder="1" applyAlignment="1">
      <alignment horizontal="center"/>
    </xf>
    <xf numFmtId="166" fontId="5" fillId="0" borderId="13" xfId="3" applyFont="1" applyBorder="1"/>
    <xf numFmtId="166" fontId="3" fillId="0" borderId="33" xfId="3" applyFont="1" applyBorder="1" applyAlignment="1">
      <alignment vertical="top" wrapText="1"/>
    </xf>
    <xf numFmtId="166" fontId="8" fillId="8" borderId="34" xfId="3" applyFont="1" applyFill="1" applyBorder="1" applyAlignment="1">
      <alignment horizontal="center" wrapText="1"/>
    </xf>
    <xf numFmtId="166" fontId="8" fillId="8" borderId="26" xfId="3" applyFont="1" applyFill="1" applyBorder="1" applyAlignment="1">
      <alignment horizontal="center" wrapText="1"/>
    </xf>
    <xf numFmtId="166" fontId="8" fillId="8" borderId="14" xfId="3" applyFont="1" applyFill="1" applyBorder="1" applyAlignment="1">
      <alignment horizontal="center"/>
    </xf>
    <xf numFmtId="166" fontId="8" fillId="0" borderId="35" xfId="3" applyFont="1" applyBorder="1" applyAlignment="1">
      <alignment horizontal="center"/>
    </xf>
    <xf numFmtId="166" fontId="8" fillId="0" borderId="21" xfId="3" applyFont="1" applyBorder="1" applyAlignment="1">
      <alignment horizontal="center"/>
    </xf>
    <xf numFmtId="166" fontId="5" fillId="0" borderId="1" xfId="3" applyFont="1" applyBorder="1"/>
    <xf numFmtId="166" fontId="9" fillId="0" borderId="1" xfId="3" applyFont="1" applyBorder="1"/>
    <xf numFmtId="166" fontId="5" fillId="0" borderId="0" xfId="3" applyFont="1" applyBorder="1"/>
    <xf numFmtId="166" fontId="5" fillId="0" borderId="21" xfId="3" applyFont="1" applyBorder="1" applyAlignment="1">
      <alignment horizontal="center"/>
    </xf>
    <xf numFmtId="166" fontId="8" fillId="0" borderId="35" xfId="3" applyFont="1" applyBorder="1" applyAlignment="1" applyProtection="1">
      <alignment horizontal="left"/>
      <protection locked="0"/>
    </xf>
    <xf numFmtId="170" fontId="17" fillId="10" borderId="4" xfId="6" applyNumberFormat="1" applyFont="1" applyFill="1" applyBorder="1" applyAlignment="1" applyProtection="1">
      <alignment horizontal="center"/>
      <protection locked="0"/>
    </xf>
    <xf numFmtId="2" fontId="8" fillId="7" borderId="4" xfId="3" applyNumberFormat="1" applyFont="1" applyFill="1" applyBorder="1"/>
    <xf numFmtId="169" fontId="8" fillId="7" borderId="4" xfId="3" applyNumberFormat="1" applyFont="1" applyFill="1" applyBorder="1"/>
    <xf numFmtId="167" fontId="8" fillId="10" borderId="15" xfId="3" applyNumberFormat="1" applyFont="1" applyFill="1" applyBorder="1" applyProtection="1">
      <protection locked="0"/>
    </xf>
    <xf numFmtId="167" fontId="5" fillId="7" borderId="4" xfId="3" applyNumberFormat="1" applyFont="1" applyFill="1" applyBorder="1" applyProtection="1">
      <protection locked="0"/>
    </xf>
    <xf numFmtId="167" fontId="5" fillId="7" borderId="15" xfId="3" applyNumberFormat="1" applyFont="1" applyFill="1" applyBorder="1" applyAlignment="1">
      <alignment horizontal="center"/>
    </xf>
    <xf numFmtId="166" fontId="5" fillId="0" borderId="0" xfId="3" applyFont="1"/>
    <xf numFmtId="166" fontId="3" fillId="0" borderId="0" xfId="3" applyFont="1" applyBorder="1"/>
    <xf numFmtId="166" fontId="3" fillId="0" borderId="35" xfId="3" applyFont="1" applyBorder="1" applyAlignment="1" applyProtection="1">
      <alignment horizontal="left"/>
      <protection locked="0"/>
    </xf>
    <xf numFmtId="166" fontId="3" fillId="0" borderId="1" xfId="3" applyFont="1" applyBorder="1"/>
    <xf numFmtId="166" fontId="3" fillId="0" borderId="24" xfId="3" applyFont="1" applyBorder="1" applyProtection="1">
      <protection locked="0"/>
    </xf>
    <xf numFmtId="166" fontId="3" fillId="0" borderId="24" xfId="3" applyFont="1" applyFill="1" applyBorder="1" applyProtection="1">
      <protection locked="0"/>
    </xf>
    <xf numFmtId="2" fontId="8" fillId="0" borderId="1" xfId="3" applyNumberFormat="1" applyFont="1" applyBorder="1"/>
    <xf numFmtId="169" fontId="8" fillId="0" borderId="1" xfId="3" applyNumberFormat="1" applyFont="1" applyBorder="1"/>
    <xf numFmtId="167" fontId="8" fillId="0" borderId="21" xfId="3" applyNumberFormat="1" applyFont="1" applyBorder="1" applyProtection="1">
      <protection locked="0"/>
    </xf>
    <xf numFmtId="167" fontId="5" fillId="0" borderId="35" xfId="3" applyNumberFormat="1" applyFont="1" applyBorder="1" applyProtection="1">
      <protection locked="0"/>
    </xf>
    <xf numFmtId="166" fontId="5" fillId="0" borderId="0" xfId="3" applyFont="1" applyBorder="1" applyProtection="1">
      <protection locked="0"/>
    </xf>
    <xf numFmtId="166" fontId="9" fillId="0" borderId="36" xfId="3" applyFont="1" applyBorder="1" applyAlignment="1">
      <alignment horizontal="right"/>
    </xf>
    <xf numFmtId="166" fontId="5" fillId="0" borderId="11" xfId="3" applyFont="1" applyFill="1" applyBorder="1"/>
    <xf numFmtId="166" fontId="5" fillId="0" borderId="37" xfId="3" applyFont="1" applyFill="1" applyBorder="1" applyAlignment="1">
      <alignment horizontal="center"/>
    </xf>
    <xf numFmtId="167" fontId="8" fillId="7" borderId="11" xfId="3" applyNumberFormat="1" applyFont="1" applyFill="1" applyBorder="1"/>
    <xf numFmtId="167" fontId="8" fillId="7" borderId="15" xfId="3" applyNumberFormat="1" applyFont="1" applyFill="1" applyBorder="1" applyAlignment="1">
      <alignment horizontal="center"/>
    </xf>
    <xf numFmtId="166" fontId="5" fillId="0" borderId="24" xfId="3" applyFont="1" applyFill="1" applyBorder="1"/>
    <xf numFmtId="167" fontId="8" fillId="7" borderId="37" xfId="3" applyNumberFormat="1" applyFont="1" applyFill="1" applyBorder="1" applyAlignment="1">
      <alignment horizontal="center"/>
    </xf>
    <xf numFmtId="166" fontId="5" fillId="0" borderId="38" xfId="3" applyFont="1" applyBorder="1" applyAlignment="1">
      <alignment horizontal="right"/>
    </xf>
    <xf numFmtId="166" fontId="5" fillId="0" borderId="1" xfId="3" applyFont="1" applyFill="1" applyBorder="1" applyAlignment="1">
      <alignment horizontal="right"/>
    </xf>
    <xf numFmtId="166" fontId="3" fillId="0" borderId="21" xfId="3" applyFont="1" applyFill="1" applyBorder="1" applyAlignment="1" applyProtection="1">
      <alignment horizontal="right"/>
      <protection locked="0"/>
    </xf>
    <xf numFmtId="167" fontId="3" fillId="7" borderId="38" xfId="3" applyNumberFormat="1" applyFont="1" applyFill="1" applyBorder="1" applyAlignment="1">
      <alignment horizontal="right"/>
    </xf>
    <xf numFmtId="166" fontId="5" fillId="0" borderId="0" xfId="3" applyFont="1" applyBorder="1" applyAlignment="1">
      <alignment horizontal="right"/>
    </xf>
    <xf numFmtId="166" fontId="5" fillId="0" borderId="39" xfId="3" applyFont="1" applyBorder="1" applyAlignment="1">
      <alignment horizontal="right"/>
    </xf>
    <xf numFmtId="166" fontId="5" fillId="0" borderId="40" xfId="3" applyFont="1" applyFill="1" applyBorder="1" applyAlignment="1">
      <alignment horizontal="right"/>
    </xf>
    <xf numFmtId="167" fontId="3" fillId="7" borderId="41" xfId="3" applyNumberFormat="1" applyFont="1" applyFill="1" applyBorder="1" applyAlignment="1">
      <alignment horizontal="right"/>
    </xf>
    <xf numFmtId="167" fontId="3" fillId="7" borderId="42" xfId="3" applyNumberFormat="1" applyFont="1" applyFill="1" applyBorder="1" applyAlignment="1">
      <alignment horizontal="center"/>
    </xf>
    <xf numFmtId="166" fontId="3" fillId="0" borderId="7" xfId="3" applyFont="1" applyBorder="1"/>
    <xf numFmtId="166" fontId="19" fillId="0" borderId="0" xfId="3" applyFont="1" applyFill="1" applyBorder="1"/>
    <xf numFmtId="166" fontId="3" fillId="0" borderId="8" xfId="3" applyFont="1" applyBorder="1"/>
    <xf numFmtId="166" fontId="8" fillId="0" borderId="34" xfId="3" applyFont="1" applyBorder="1" applyAlignment="1">
      <alignment horizontal="center"/>
    </xf>
    <xf numFmtId="166" fontId="3" fillId="0" borderId="14" xfId="9" applyNumberFormat="1" applyFont="1" applyBorder="1"/>
    <xf numFmtId="167" fontId="14" fillId="0" borderId="21" xfId="3" applyNumberFormat="1" applyFont="1" applyBorder="1"/>
    <xf numFmtId="167" fontId="8" fillId="7" borderId="15" xfId="3" applyNumberFormat="1" applyFont="1" applyFill="1" applyBorder="1" applyProtection="1">
      <protection locked="0"/>
    </xf>
    <xf numFmtId="166" fontId="3" fillId="0" borderId="35" xfId="3" applyFont="1" applyBorder="1" applyAlignment="1">
      <alignment horizontal="left"/>
    </xf>
    <xf numFmtId="170" fontId="3" fillId="7" borderId="4" xfId="3" applyNumberFormat="1" applyFont="1" applyFill="1" applyBorder="1"/>
    <xf numFmtId="9" fontId="8" fillId="7" borderId="4" xfId="3" applyNumberFormat="1" applyFont="1" applyFill="1" applyBorder="1"/>
    <xf numFmtId="170" fontId="3" fillId="0" borderId="1" xfId="3" applyNumberFormat="1" applyFont="1" applyFill="1" applyBorder="1"/>
    <xf numFmtId="2" fontId="8" fillId="0" borderId="1" xfId="3" applyNumberFormat="1" applyFont="1" applyFill="1" applyBorder="1"/>
    <xf numFmtId="9" fontId="8" fillId="0" borderId="1" xfId="3" applyNumberFormat="1" applyFont="1" applyFill="1" applyBorder="1"/>
    <xf numFmtId="167" fontId="8" fillId="0" borderId="21" xfId="3" applyNumberFormat="1" applyFont="1" applyFill="1" applyBorder="1" applyProtection="1">
      <protection locked="0"/>
    </xf>
    <xf numFmtId="166" fontId="3" fillId="0" borderId="35" xfId="3" applyFont="1" applyFill="1" applyBorder="1" applyProtection="1">
      <protection locked="0"/>
    </xf>
    <xf numFmtId="166" fontId="3" fillId="0" borderId="0" xfId="3" applyFont="1" applyFill="1" applyBorder="1" applyProtection="1">
      <protection locked="0"/>
    </xf>
    <xf numFmtId="166" fontId="3" fillId="0" borderId="21" xfId="3" applyFont="1" applyFill="1" applyBorder="1" applyAlignment="1">
      <alignment horizontal="center"/>
    </xf>
    <xf numFmtId="166" fontId="5" fillId="7" borderId="11" xfId="3" applyFont="1" applyFill="1" applyBorder="1"/>
    <xf numFmtId="167" fontId="8" fillId="7" borderId="36" xfId="3" applyNumberFormat="1" applyFont="1" applyFill="1" applyBorder="1"/>
    <xf numFmtId="167" fontId="8" fillId="7" borderId="4" xfId="3" applyNumberFormat="1" applyFont="1" applyFill="1" applyBorder="1"/>
    <xf numFmtId="166" fontId="5" fillId="0" borderId="21" xfId="3" applyFont="1" applyFill="1" applyBorder="1"/>
    <xf numFmtId="166" fontId="3" fillId="0" borderId="7" xfId="3" applyFont="1" applyFill="1" applyBorder="1" applyAlignment="1">
      <alignment horizontal="right"/>
    </xf>
    <xf numFmtId="167" fontId="3" fillId="7" borderId="43" xfId="3" applyNumberFormat="1" applyFont="1" applyFill="1" applyBorder="1" applyAlignment="1">
      <alignment horizontal="right"/>
    </xf>
    <xf numFmtId="167" fontId="3" fillId="7" borderId="4" xfId="3" applyNumberFormat="1" applyFont="1" applyFill="1" applyBorder="1" applyAlignment="1">
      <alignment horizontal="right"/>
    </xf>
    <xf numFmtId="166" fontId="5" fillId="0" borderId="28" xfId="3" applyFont="1" applyFill="1" applyBorder="1" applyAlignment="1">
      <alignment horizontal="right"/>
    </xf>
    <xf numFmtId="167" fontId="3" fillId="7" borderId="44" xfId="3" applyNumberFormat="1" applyFont="1" applyFill="1" applyBorder="1" applyAlignment="1">
      <alignment horizontal="right"/>
    </xf>
    <xf numFmtId="166" fontId="5" fillId="0" borderId="7" xfId="3" applyFont="1" applyBorder="1" applyAlignment="1">
      <alignment horizontal="right"/>
    </xf>
    <xf numFmtId="166" fontId="3" fillId="0" borderId="0" xfId="3" applyFont="1" applyBorder="1" applyAlignment="1">
      <alignment horizontal="right"/>
    </xf>
    <xf numFmtId="166" fontId="8" fillId="0" borderId="0" xfId="3" applyFont="1" applyBorder="1" applyAlignment="1">
      <alignment horizontal="right"/>
    </xf>
    <xf numFmtId="166" fontId="3" fillId="0" borderId="8" xfId="3" applyFont="1" applyBorder="1" applyAlignment="1">
      <alignment horizontal="center"/>
    </xf>
    <xf numFmtId="9" fontId="3" fillId="0" borderId="14" xfId="9" applyFont="1" applyBorder="1"/>
    <xf numFmtId="167" fontId="8" fillId="7" borderId="15" xfId="3" applyNumberFormat="1" applyFont="1" applyFill="1" applyBorder="1"/>
    <xf numFmtId="166" fontId="3" fillId="7" borderId="4" xfId="3" applyFont="1" applyFill="1" applyBorder="1"/>
    <xf numFmtId="168" fontId="5" fillId="0" borderId="0" xfId="3" applyNumberFormat="1" applyFont="1" applyBorder="1" applyAlignment="1">
      <alignment horizontal="right"/>
    </xf>
    <xf numFmtId="166" fontId="5" fillId="7" borderId="24" xfId="3" applyFont="1" applyFill="1" applyBorder="1"/>
    <xf numFmtId="166" fontId="5" fillId="0" borderId="27" xfId="3" applyFont="1" applyFill="1" applyBorder="1" applyAlignment="1">
      <alignment horizontal="center"/>
    </xf>
    <xf numFmtId="167" fontId="8" fillId="7" borderId="45" xfId="3" applyNumberFormat="1" applyFont="1" applyFill="1" applyBorder="1"/>
    <xf numFmtId="167" fontId="8" fillId="7" borderId="27" xfId="3" applyNumberFormat="1" applyFont="1" applyFill="1" applyBorder="1" applyAlignment="1">
      <alignment horizontal="center"/>
    </xf>
    <xf numFmtId="166" fontId="5" fillId="0" borderId="4" xfId="3" applyFont="1" applyFill="1" applyBorder="1"/>
    <xf numFmtId="166" fontId="5" fillId="0" borderId="15" xfId="3" applyFont="1" applyFill="1" applyBorder="1"/>
    <xf numFmtId="166" fontId="5" fillId="0" borderId="4" xfId="3" applyFont="1" applyFill="1" applyBorder="1" applyAlignment="1">
      <alignment horizontal="right"/>
    </xf>
    <xf numFmtId="166" fontId="3" fillId="0" borderId="15" xfId="3" applyFont="1" applyFill="1" applyBorder="1" applyAlignment="1">
      <alignment horizontal="right"/>
    </xf>
    <xf numFmtId="166" fontId="5" fillId="0" borderId="46" xfId="3" applyFont="1" applyFill="1" applyBorder="1" applyAlignment="1">
      <alignment horizontal="right"/>
    </xf>
    <xf numFmtId="166" fontId="5" fillId="0" borderId="42" xfId="3" applyFont="1" applyFill="1" applyBorder="1" applyAlignment="1">
      <alignment horizontal="right"/>
    </xf>
    <xf numFmtId="2" fontId="5" fillId="0" borderId="0" xfId="3" applyNumberFormat="1" applyFont="1" applyAlignment="1">
      <alignment horizontal="right"/>
    </xf>
    <xf numFmtId="166" fontId="5" fillId="0" borderId="0" xfId="3" applyFont="1" applyBorder="1" applyAlignment="1">
      <alignment horizontal="center"/>
    </xf>
    <xf numFmtId="168" fontId="5" fillId="0" borderId="0" xfId="3" applyNumberFormat="1" applyFont="1"/>
    <xf numFmtId="168" fontId="9" fillId="0" borderId="0" xfId="3" applyNumberFormat="1" applyFont="1" applyBorder="1"/>
    <xf numFmtId="166" fontId="3" fillId="0" borderId="1" xfId="3" applyFont="1" applyBorder="1" applyAlignment="1">
      <alignment horizontal="center"/>
    </xf>
    <xf numFmtId="166" fontId="5" fillId="0" borderId="7" xfId="3" applyFont="1" applyBorder="1"/>
    <xf numFmtId="166" fontId="5" fillId="0" borderId="8" xfId="3" applyFont="1" applyBorder="1"/>
    <xf numFmtId="166" fontId="4" fillId="8" borderId="4" xfId="2" applyFont="1" applyFill="1" applyBorder="1" applyAlignment="1">
      <alignment horizontal="right" indent="1"/>
    </xf>
    <xf numFmtId="166" fontId="10" fillId="7" borderId="24" xfId="2" applyFont="1" applyFill="1" applyBorder="1" applyAlignment="1">
      <alignment horizontal="right" indent="1"/>
    </xf>
    <xf numFmtId="166" fontId="35" fillId="6" borderId="29" xfId="2" applyFont="1" applyFill="1" applyBorder="1"/>
    <xf numFmtId="166" fontId="7" fillId="0" borderId="1" xfId="2" applyFont="1" applyFill="1" applyBorder="1"/>
    <xf numFmtId="166" fontId="4" fillId="8" borderId="4" xfId="2" applyFont="1" applyFill="1" applyBorder="1" applyAlignment="1">
      <alignment horizontal="right"/>
    </xf>
    <xf numFmtId="166" fontId="7" fillId="0" borderId="22" xfId="2" applyFont="1" applyBorder="1"/>
    <xf numFmtId="166" fontId="10" fillId="0" borderId="1" xfId="2" applyFont="1" applyFill="1" applyBorder="1" applyAlignment="1">
      <alignment vertical="center"/>
    </xf>
    <xf numFmtId="166" fontId="13" fillId="11" borderId="13" xfId="2" applyFont="1" applyFill="1" applyBorder="1"/>
    <xf numFmtId="166" fontId="13" fillId="11" borderId="10" xfId="2" applyFont="1" applyFill="1" applyBorder="1" applyAlignment="1">
      <alignment horizontal="right" indent="1"/>
    </xf>
    <xf numFmtId="166" fontId="13" fillId="11" borderId="13" xfId="2" applyFont="1" applyFill="1" applyBorder="1" applyAlignment="1">
      <alignment horizontal="right" indent="1"/>
    </xf>
    <xf numFmtId="166" fontId="13" fillId="11" borderId="47" xfId="2" applyFont="1" applyFill="1" applyBorder="1" applyAlignment="1">
      <alignment horizontal="right" indent="1"/>
    </xf>
    <xf numFmtId="166" fontId="10" fillId="7" borderId="32" xfId="2" applyFont="1" applyFill="1" applyBorder="1"/>
    <xf numFmtId="166" fontId="10" fillId="7" borderId="11" xfId="2" applyFont="1" applyFill="1" applyBorder="1" applyAlignment="1">
      <alignment horizontal="right" indent="1"/>
    </xf>
    <xf numFmtId="166" fontId="10" fillId="7" borderId="4" xfId="2" applyFont="1" applyFill="1" applyBorder="1"/>
    <xf numFmtId="166" fontId="7" fillId="7" borderId="4" xfId="2" applyFont="1" applyFill="1" applyBorder="1"/>
    <xf numFmtId="166" fontId="10" fillId="7" borderId="24" xfId="2" applyFont="1" applyFill="1" applyBorder="1"/>
    <xf numFmtId="166" fontId="12" fillId="8" borderId="4" xfId="2" applyFont="1" applyFill="1" applyBorder="1"/>
    <xf numFmtId="0" fontId="16" fillId="0" borderId="48" xfId="6" applyFont="1" applyBorder="1"/>
    <xf numFmtId="0" fontId="16" fillId="0" borderId="51" xfId="6" applyFont="1" applyBorder="1"/>
    <xf numFmtId="0" fontId="16" fillId="0" borderId="50" xfId="6" applyFont="1" applyBorder="1"/>
    <xf numFmtId="0" fontId="27" fillId="0" borderId="0" xfId="6" applyFont="1"/>
    <xf numFmtId="0" fontId="28" fillId="0" borderId="48" xfId="6" applyFont="1" applyBorder="1"/>
    <xf numFmtId="0" fontId="26" fillId="0" borderId="49" xfId="6" applyBorder="1"/>
    <xf numFmtId="0" fontId="26" fillId="0" borderId="50" xfId="6" applyBorder="1"/>
    <xf numFmtId="0" fontId="28" fillId="0" borderId="0" xfId="6" applyFont="1"/>
    <xf numFmtId="176" fontId="16" fillId="0" borderId="51" xfId="6" applyNumberFormat="1" applyFont="1" applyBorder="1"/>
    <xf numFmtId="166" fontId="10" fillId="10" borderId="4" xfId="3" applyFont="1" applyFill="1" applyBorder="1"/>
    <xf numFmtId="0" fontId="27" fillId="7" borderId="52" xfId="6" applyFont="1" applyFill="1" applyBorder="1"/>
    <xf numFmtId="0" fontId="27" fillId="7" borderId="53" xfId="6" applyFont="1" applyFill="1" applyBorder="1"/>
    <xf numFmtId="176" fontId="16" fillId="7" borderId="51" xfId="6" applyNumberFormat="1" applyFont="1" applyFill="1" applyBorder="1"/>
    <xf numFmtId="0" fontId="27" fillId="10" borderId="0" xfId="6" applyFont="1" applyFill="1"/>
    <xf numFmtId="0" fontId="27" fillId="10" borderId="35" xfId="6" applyFont="1" applyFill="1" applyBorder="1"/>
    <xf numFmtId="0" fontId="16" fillId="12" borderId="48" xfId="6" applyFont="1" applyFill="1" applyBorder="1"/>
    <xf numFmtId="166" fontId="3" fillId="13" borderId="4" xfId="2" applyFont="1" applyFill="1" applyBorder="1" applyProtection="1">
      <protection locked="0"/>
    </xf>
    <xf numFmtId="166" fontId="3" fillId="13" borderId="4" xfId="2" applyFont="1" applyFill="1" applyBorder="1"/>
    <xf numFmtId="166" fontId="10" fillId="13" borderId="0" xfId="2" applyFont="1" applyFill="1" applyBorder="1"/>
    <xf numFmtId="166" fontId="10" fillId="13" borderId="0" xfId="2" applyFont="1" applyFill="1"/>
    <xf numFmtId="166" fontId="6" fillId="13" borderId="1" xfId="2" applyFont="1" applyFill="1" applyBorder="1" applyAlignment="1">
      <alignment horizontal="right" indent="1"/>
    </xf>
    <xf numFmtId="166" fontId="10" fillId="13" borderId="1" xfId="2" applyFont="1" applyFill="1" applyBorder="1" applyAlignment="1">
      <alignment horizontal="right" indent="1"/>
    </xf>
    <xf numFmtId="166" fontId="10" fillId="0" borderId="32" xfId="2" applyFont="1" applyFill="1" applyBorder="1"/>
    <xf numFmtId="166" fontId="7" fillId="0" borderId="54" xfId="2" applyFont="1" applyFill="1" applyBorder="1" applyAlignment="1">
      <alignment horizontal="left"/>
    </xf>
    <xf numFmtId="166" fontId="10" fillId="0" borderId="22" xfId="2" applyFont="1" applyBorder="1" applyAlignment="1">
      <alignment horizontal="right" indent="1"/>
    </xf>
    <xf numFmtId="166" fontId="10" fillId="0" borderId="13" xfId="2" applyFont="1" applyBorder="1" applyAlignment="1">
      <alignment horizontal="right" indent="1"/>
    </xf>
    <xf numFmtId="166" fontId="10" fillId="0" borderId="33" xfId="2" applyFont="1" applyBorder="1" applyAlignment="1">
      <alignment horizontal="right" indent="1"/>
    </xf>
    <xf numFmtId="166" fontId="10" fillId="7" borderId="21" xfId="2" applyFont="1" applyFill="1" applyBorder="1" applyAlignment="1">
      <alignment horizontal="right" indent="1"/>
    </xf>
    <xf numFmtId="166" fontId="10" fillId="13" borderId="21" xfId="2" applyFont="1" applyFill="1" applyBorder="1" applyAlignment="1">
      <alignment horizontal="right" indent="1"/>
    </xf>
    <xf numFmtId="166" fontId="8" fillId="0" borderId="20" xfId="2" applyFont="1" applyBorder="1"/>
    <xf numFmtId="166" fontId="8" fillId="0" borderId="21" xfId="2" applyFont="1" applyBorder="1" applyAlignment="1">
      <alignment horizontal="right" indent="1"/>
    </xf>
    <xf numFmtId="9" fontId="21" fillId="12" borderId="11" xfId="8" applyFont="1" applyFill="1" applyBorder="1"/>
    <xf numFmtId="166" fontId="15" fillId="0" borderId="55" xfId="2" applyFont="1" applyBorder="1" applyAlignment="1">
      <alignment horizontal="center"/>
    </xf>
    <xf numFmtId="166" fontId="7" fillId="0" borderId="29" xfId="2" applyFont="1" applyBorder="1" applyAlignment="1">
      <alignment horizontal="center"/>
    </xf>
    <xf numFmtId="166" fontId="7" fillId="0" borderId="56" xfId="2" applyFont="1" applyBorder="1" applyAlignment="1">
      <alignment horizontal="center"/>
    </xf>
    <xf numFmtId="166" fontId="18" fillId="0" borderId="0" xfId="2" applyFont="1" applyFill="1" applyBorder="1"/>
    <xf numFmtId="166" fontId="3" fillId="0" borderId="58" xfId="2" applyFont="1" applyFill="1" applyBorder="1" applyAlignment="1" applyProtection="1">
      <alignment horizontal="left" indent="1"/>
      <protection locked="0"/>
    </xf>
    <xf numFmtId="166" fontId="7" fillId="14" borderId="20" xfId="2" applyFont="1" applyFill="1" applyBorder="1"/>
    <xf numFmtId="166" fontId="10" fillId="14" borderId="1" xfId="2" applyFont="1" applyFill="1" applyBorder="1" applyAlignment="1">
      <alignment horizontal="right" indent="1"/>
    </xf>
    <xf numFmtId="166" fontId="10" fillId="14" borderId="21" xfId="2" applyFont="1" applyFill="1" applyBorder="1" applyAlignment="1">
      <alignment horizontal="right" indent="1"/>
    </xf>
    <xf numFmtId="166" fontId="3" fillId="0" borderId="35" xfId="3" applyFont="1" applyFill="1" applyBorder="1" applyAlignment="1">
      <alignment horizontal="left"/>
    </xf>
    <xf numFmtId="170" fontId="3" fillId="0" borderId="4" xfId="3" applyNumberFormat="1" applyFont="1" applyFill="1" applyBorder="1"/>
    <xf numFmtId="2" fontId="8" fillId="0" borderId="11" xfId="3" applyNumberFormat="1" applyFont="1" applyFill="1" applyBorder="1"/>
    <xf numFmtId="9" fontId="8" fillId="0" borderId="11" xfId="3" applyNumberFormat="1" applyFont="1" applyFill="1" applyBorder="1"/>
    <xf numFmtId="167" fontId="8" fillId="0" borderId="37" xfId="3" applyNumberFormat="1" applyFont="1" applyFill="1" applyBorder="1" applyProtection="1">
      <protection locked="0"/>
    </xf>
    <xf numFmtId="167" fontId="5" fillId="0" borderId="38" xfId="3" applyNumberFormat="1" applyFont="1" applyFill="1" applyBorder="1" applyProtection="1">
      <protection locked="0"/>
    </xf>
    <xf numFmtId="167" fontId="5" fillId="0" borderId="11" xfId="3" applyNumberFormat="1" applyFont="1" applyFill="1" applyBorder="1" applyProtection="1">
      <protection locked="0"/>
    </xf>
    <xf numFmtId="167" fontId="5" fillId="0" borderId="37" xfId="3" applyNumberFormat="1" applyFont="1" applyFill="1" applyBorder="1" applyAlignment="1">
      <alignment horizontal="center"/>
    </xf>
    <xf numFmtId="166" fontId="5" fillId="0" borderId="0" xfId="3" applyFont="1" applyFill="1" applyBorder="1" applyAlignment="1">
      <alignment horizontal="right"/>
    </xf>
    <xf numFmtId="166" fontId="9" fillId="0" borderId="0" xfId="3" applyFont="1" applyFill="1" applyBorder="1" applyAlignment="1">
      <alignment horizontal="right"/>
    </xf>
    <xf numFmtId="9" fontId="5" fillId="0" borderId="0" xfId="8" applyFont="1" applyBorder="1"/>
    <xf numFmtId="9" fontId="3" fillId="7" borderId="4" xfId="8" applyFont="1" applyFill="1" applyBorder="1"/>
    <xf numFmtId="0" fontId="16" fillId="0" borderId="0" xfId="6" applyFont="1"/>
    <xf numFmtId="166" fontId="9" fillId="0" borderId="0" xfId="3" applyFont="1" applyFill="1" applyBorder="1"/>
    <xf numFmtId="166" fontId="8" fillId="0" borderId="0" xfId="3" applyFont="1" applyFill="1" applyBorder="1" applyAlignment="1" applyProtection="1">
      <alignment horizontal="left"/>
      <protection locked="0"/>
    </xf>
    <xf numFmtId="9" fontId="8" fillId="0" borderId="0" xfId="9" applyFont="1" applyFill="1" applyBorder="1" applyProtection="1">
      <protection locked="0"/>
    </xf>
    <xf numFmtId="4" fontId="0" fillId="0" borderId="0" xfId="0" applyNumberFormat="1"/>
    <xf numFmtId="166" fontId="7" fillId="0" borderId="34" xfId="2" applyFont="1" applyBorder="1"/>
    <xf numFmtId="166" fontId="7" fillId="0" borderId="26" xfId="2" applyFont="1" applyBorder="1"/>
    <xf numFmtId="166" fontId="7" fillId="0" borderId="59" xfId="2" applyFont="1" applyBorder="1"/>
    <xf numFmtId="166" fontId="4" fillId="0" borderId="35" xfId="2" applyFont="1" applyBorder="1"/>
    <xf numFmtId="166" fontId="3" fillId="0" borderId="52" xfId="2" applyFont="1" applyBorder="1"/>
    <xf numFmtId="166" fontId="10" fillId="0" borderId="35" xfId="2" applyFont="1" applyFill="1" applyBorder="1"/>
    <xf numFmtId="166" fontId="3" fillId="13" borderId="15" xfId="2" applyFont="1" applyFill="1" applyBorder="1"/>
    <xf numFmtId="166" fontId="10" fillId="0" borderId="35" xfId="2" applyFont="1" applyBorder="1"/>
    <xf numFmtId="166" fontId="3" fillId="7" borderId="15" xfId="2" applyFont="1" applyFill="1" applyBorder="1"/>
    <xf numFmtId="166" fontId="6" fillId="0" borderId="35" xfId="2" applyFont="1" applyBorder="1" applyAlignment="1">
      <alignment horizontal="right"/>
    </xf>
    <xf numFmtId="166" fontId="6" fillId="0" borderId="35" xfId="2" applyFont="1" applyBorder="1"/>
    <xf numFmtId="166" fontId="10" fillId="0" borderId="35" xfId="2" applyFont="1" applyBorder="1" applyAlignment="1">
      <alignment horizontal="left" vertical="top" wrapText="1"/>
    </xf>
    <xf numFmtId="166" fontId="7" fillId="9" borderId="60" xfId="2" applyFont="1" applyFill="1" applyBorder="1"/>
    <xf numFmtId="166" fontId="8" fillId="9" borderId="19" xfId="2" applyFont="1" applyFill="1" applyBorder="1"/>
    <xf numFmtId="166" fontId="8" fillId="9" borderId="61" xfId="2" applyFont="1" applyFill="1" applyBorder="1"/>
    <xf numFmtId="9" fontId="3" fillId="10" borderId="4" xfId="8" applyFont="1" applyFill="1" applyBorder="1" applyProtection="1">
      <protection locked="0"/>
    </xf>
    <xf numFmtId="166" fontId="3" fillId="7" borderId="1" xfId="2" applyFont="1" applyFill="1" applyBorder="1"/>
    <xf numFmtId="166" fontId="17" fillId="10" borderId="4" xfId="2" applyFont="1" applyFill="1" applyBorder="1" applyAlignment="1" applyProtection="1">
      <alignment horizontal="center"/>
      <protection locked="0"/>
    </xf>
    <xf numFmtId="166" fontId="5" fillId="0" borderId="0" xfId="2" applyFont="1" applyBorder="1"/>
    <xf numFmtId="0" fontId="31" fillId="0" borderId="0" xfId="0" applyFont="1"/>
    <xf numFmtId="166" fontId="7" fillId="0" borderId="62" xfId="2" applyFont="1" applyBorder="1"/>
    <xf numFmtId="166" fontId="10" fillId="0" borderId="53" xfId="2" applyFont="1" applyBorder="1"/>
    <xf numFmtId="166" fontId="3" fillId="13" borderId="63" xfId="2" applyFont="1" applyFill="1" applyBorder="1" applyProtection="1">
      <protection locked="0"/>
    </xf>
    <xf numFmtId="166" fontId="3" fillId="7" borderId="63" xfId="2" applyFont="1" applyFill="1" applyBorder="1" applyProtection="1">
      <protection locked="0"/>
    </xf>
    <xf numFmtId="166" fontId="3" fillId="0" borderId="53" xfId="2" applyFont="1" applyBorder="1"/>
    <xf numFmtId="166" fontId="3" fillId="7" borderId="63" xfId="2" applyFont="1" applyFill="1" applyBorder="1"/>
    <xf numFmtId="166" fontId="10" fillId="0" borderId="53" xfId="2" applyFont="1" applyFill="1" applyBorder="1"/>
    <xf numFmtId="166" fontId="10" fillId="7" borderId="4" xfId="3" applyFont="1" applyFill="1" applyBorder="1"/>
    <xf numFmtId="166" fontId="5" fillId="7" borderId="24" xfId="2" applyFont="1" applyFill="1" applyBorder="1" applyProtection="1">
      <protection locked="0"/>
    </xf>
    <xf numFmtId="166" fontId="5" fillId="13" borderId="3" xfId="2" applyFont="1" applyFill="1" applyBorder="1" applyProtection="1">
      <protection locked="0"/>
    </xf>
    <xf numFmtId="0" fontId="27" fillId="10" borderId="53" xfId="6" applyFont="1" applyFill="1" applyBorder="1"/>
    <xf numFmtId="0" fontId="27" fillId="0" borderId="52" xfId="6" applyFont="1" applyBorder="1"/>
    <xf numFmtId="0" fontId="36" fillId="15" borderId="48" xfId="6" applyFont="1" applyFill="1" applyBorder="1" applyAlignment="1">
      <alignment horizontal="center"/>
    </xf>
    <xf numFmtId="0" fontId="36" fillId="15" borderId="49" xfId="6" applyFont="1" applyFill="1" applyBorder="1" applyAlignment="1">
      <alignment horizontal="center"/>
    </xf>
    <xf numFmtId="0" fontId="36" fillId="15" borderId="50" xfId="6" applyFont="1" applyFill="1" applyBorder="1" applyAlignment="1">
      <alignment horizontal="center"/>
    </xf>
    <xf numFmtId="177" fontId="27" fillId="7" borderId="13" xfId="6" applyNumberFormat="1" applyFont="1" applyFill="1" applyBorder="1"/>
    <xf numFmtId="177" fontId="27" fillId="7" borderId="14" xfId="6" applyNumberFormat="1" applyFont="1" applyFill="1" applyBorder="1"/>
    <xf numFmtId="0" fontId="32" fillId="0" borderId="51" xfId="6" applyFont="1" applyBorder="1" applyAlignment="1">
      <alignment horizontal="center"/>
    </xf>
    <xf numFmtId="0" fontId="32" fillId="0" borderId="50" xfId="6" applyFont="1" applyBorder="1" applyAlignment="1">
      <alignment horizontal="center"/>
    </xf>
    <xf numFmtId="177" fontId="27" fillId="7" borderId="12" xfId="6" applyNumberFormat="1" applyFont="1" applyFill="1" applyBorder="1"/>
    <xf numFmtId="177" fontId="27" fillId="0" borderId="35" xfId="6" applyNumberFormat="1" applyFont="1" applyBorder="1"/>
    <xf numFmtId="10" fontId="27" fillId="0" borderId="66" xfId="6" applyNumberFormat="1" applyFont="1" applyBorder="1"/>
    <xf numFmtId="177" fontId="27" fillId="0" borderId="53" xfId="6" applyNumberFormat="1" applyFont="1" applyBorder="1"/>
    <xf numFmtId="10" fontId="27" fillId="0" borderId="65" xfId="6" applyNumberFormat="1" applyFont="1" applyBorder="1"/>
    <xf numFmtId="177" fontId="27" fillId="7" borderId="52" xfId="6" applyNumberFormat="1" applyFont="1" applyFill="1" applyBorder="1"/>
    <xf numFmtId="177" fontId="27" fillId="3" borderId="51" xfId="6" applyNumberFormat="1" applyFont="1" applyFill="1" applyBorder="1"/>
    <xf numFmtId="177" fontId="27" fillId="7" borderId="51" xfId="6" applyNumberFormat="1" applyFont="1" applyFill="1" applyBorder="1"/>
    <xf numFmtId="177" fontId="27" fillId="7" borderId="50" xfId="6" applyNumberFormat="1" applyFont="1" applyFill="1" applyBorder="1"/>
    <xf numFmtId="166" fontId="35" fillId="6" borderId="67" xfId="2" applyFont="1" applyFill="1" applyBorder="1" applyAlignment="1">
      <alignment horizontal="right" indent="1"/>
    </xf>
    <xf numFmtId="166" fontId="13" fillId="11" borderId="24" xfId="2" applyFont="1" applyFill="1" applyBorder="1"/>
    <xf numFmtId="166" fontId="10" fillId="0" borderId="11" xfId="2" applyFont="1" applyFill="1" applyBorder="1"/>
    <xf numFmtId="166" fontId="35" fillId="6" borderId="13" xfId="2" applyFont="1" applyFill="1" applyBorder="1"/>
    <xf numFmtId="166" fontId="10" fillId="5" borderId="0" xfId="2" applyFont="1" applyFill="1" applyBorder="1"/>
    <xf numFmtId="166" fontId="10" fillId="5" borderId="11" xfId="2" applyFont="1" applyFill="1" applyBorder="1"/>
    <xf numFmtId="166" fontId="10" fillId="5" borderId="24" xfId="2" applyFont="1" applyFill="1" applyBorder="1"/>
    <xf numFmtId="166" fontId="12" fillId="8" borderId="24" xfId="2" applyFont="1" applyFill="1" applyBorder="1"/>
    <xf numFmtId="166" fontId="35" fillId="16" borderId="55" xfId="2" applyFont="1" applyFill="1" applyBorder="1" applyAlignment="1">
      <alignment horizontal="center"/>
    </xf>
    <xf numFmtId="166" fontId="35" fillId="16" borderId="67" xfId="2" applyFont="1" applyFill="1" applyBorder="1" applyAlignment="1">
      <alignment horizontal="center"/>
    </xf>
    <xf numFmtId="166" fontId="35" fillId="16" borderId="50" xfId="2" applyFont="1" applyFill="1" applyBorder="1" applyAlignment="1">
      <alignment horizontal="center"/>
    </xf>
    <xf numFmtId="166" fontId="7" fillId="4" borderId="55" xfId="2" applyFont="1" applyFill="1" applyBorder="1"/>
    <xf numFmtId="166" fontId="10" fillId="7" borderId="1" xfId="2" applyFont="1" applyFill="1" applyBorder="1" applyProtection="1">
      <protection locked="0"/>
    </xf>
    <xf numFmtId="166" fontId="7" fillId="9" borderId="11" xfId="2" applyFont="1" applyFill="1" applyBorder="1"/>
    <xf numFmtId="166" fontId="10" fillId="17" borderId="48" xfId="2" applyFont="1" applyFill="1" applyBorder="1"/>
    <xf numFmtId="166" fontId="10" fillId="17" borderId="49" xfId="2" applyFont="1" applyFill="1" applyBorder="1"/>
    <xf numFmtId="166" fontId="10" fillId="17" borderId="50" xfId="2" applyFont="1" applyFill="1" applyBorder="1"/>
    <xf numFmtId="166" fontId="7" fillId="17" borderId="16" xfId="2" applyFont="1" applyFill="1" applyBorder="1"/>
    <xf numFmtId="166" fontId="8" fillId="7" borderId="29" xfId="2" applyFont="1" applyFill="1" applyBorder="1"/>
    <xf numFmtId="166" fontId="8" fillId="7" borderId="56" xfId="2" applyFont="1" applyFill="1" applyBorder="1"/>
    <xf numFmtId="166" fontId="35" fillId="15" borderId="7" xfId="2" applyFont="1" applyFill="1" applyBorder="1"/>
    <xf numFmtId="166" fontId="37" fillId="15" borderId="1" xfId="2" applyFont="1" applyFill="1" applyBorder="1"/>
    <xf numFmtId="166" fontId="37" fillId="15" borderId="0" xfId="2" applyFont="1" applyFill="1" applyBorder="1"/>
    <xf numFmtId="166" fontId="38" fillId="15" borderId="0" xfId="2" applyFont="1" applyFill="1" applyBorder="1"/>
    <xf numFmtId="166" fontId="35" fillId="16" borderId="0" xfId="2" applyFont="1" applyFill="1" applyAlignment="1">
      <alignment horizontal="center"/>
    </xf>
    <xf numFmtId="166" fontId="35" fillId="16" borderId="11" xfId="2" applyFont="1" applyFill="1" applyBorder="1" applyAlignment="1">
      <alignment horizontal="center"/>
    </xf>
    <xf numFmtId="166" fontId="3" fillId="0" borderId="4" xfId="2" applyFont="1" applyFill="1" applyBorder="1"/>
    <xf numFmtId="166" fontId="3" fillId="3" borderId="4" xfId="2" applyFont="1" applyFill="1" applyBorder="1"/>
    <xf numFmtId="166" fontId="3" fillId="3" borderId="32" xfId="2" applyFont="1" applyFill="1" applyBorder="1"/>
    <xf numFmtId="166" fontId="3" fillId="3" borderId="68" xfId="2" applyFont="1" applyFill="1" applyBorder="1"/>
    <xf numFmtId="166" fontId="7" fillId="17" borderId="4" xfId="2" applyFont="1" applyFill="1" applyBorder="1"/>
    <xf numFmtId="166" fontId="3" fillId="0" borderId="4" xfId="2" applyFont="1" applyFill="1" applyBorder="1" applyProtection="1">
      <protection locked="0"/>
    </xf>
    <xf numFmtId="166" fontId="3" fillId="0" borderId="4" xfId="2" applyFont="1" applyBorder="1" applyProtection="1">
      <protection locked="0"/>
    </xf>
    <xf numFmtId="166" fontId="3" fillId="10" borderId="11" xfId="2" applyFont="1" applyFill="1" applyBorder="1" applyProtection="1">
      <protection locked="0"/>
    </xf>
    <xf numFmtId="9" fontId="3" fillId="10" borderId="11" xfId="8" applyFont="1" applyFill="1" applyBorder="1" applyProtection="1">
      <protection locked="0"/>
    </xf>
    <xf numFmtId="166" fontId="3" fillId="7" borderId="11" xfId="2" applyFont="1" applyFill="1" applyBorder="1"/>
    <xf numFmtId="166" fontId="3" fillId="7" borderId="37" xfId="2" applyFont="1" applyFill="1" applyBorder="1"/>
    <xf numFmtId="166" fontId="3" fillId="7" borderId="69" xfId="2" applyFont="1" applyFill="1" applyBorder="1" applyProtection="1">
      <protection locked="0"/>
    </xf>
    <xf numFmtId="166" fontId="8" fillId="8" borderId="4" xfId="2" applyFont="1" applyFill="1" applyBorder="1"/>
    <xf numFmtId="9" fontId="8" fillId="8" borderId="4" xfId="8" applyFont="1" applyFill="1" applyBorder="1"/>
    <xf numFmtId="166" fontId="7" fillId="0" borderId="7" xfId="3" applyFont="1" applyBorder="1"/>
    <xf numFmtId="166" fontId="10" fillId="0" borderId="0" xfId="3" applyFont="1" applyBorder="1"/>
    <xf numFmtId="9" fontId="7" fillId="0" borderId="0" xfId="3" applyNumberFormat="1" applyFont="1" applyBorder="1" applyAlignment="1">
      <alignment horizontal="right"/>
    </xf>
    <xf numFmtId="166" fontId="10" fillId="0" borderId="8" xfId="3" applyFont="1" applyBorder="1"/>
    <xf numFmtId="166" fontId="7" fillId="0" borderId="5" xfId="3" applyFont="1" applyBorder="1"/>
    <xf numFmtId="166" fontId="7" fillId="0" borderId="6" xfId="3" applyFont="1" applyBorder="1"/>
    <xf numFmtId="166" fontId="7" fillId="0" borderId="9" xfId="3" applyFont="1" applyBorder="1"/>
    <xf numFmtId="166" fontId="10" fillId="0" borderId="7" xfId="3" applyFont="1" applyBorder="1"/>
    <xf numFmtId="166" fontId="10" fillId="7" borderId="0" xfId="3" applyFont="1" applyFill="1" applyBorder="1"/>
    <xf numFmtId="166" fontId="10" fillId="7" borderId="0" xfId="3" applyFont="1" applyFill="1" applyBorder="1" applyAlignment="1"/>
    <xf numFmtId="166" fontId="10" fillId="7" borderId="8" xfId="3" applyFont="1" applyFill="1" applyBorder="1"/>
    <xf numFmtId="166" fontId="10" fillId="7" borderId="0" xfId="3" applyFont="1" applyFill="1" applyBorder="1" applyProtection="1">
      <protection locked="0"/>
    </xf>
    <xf numFmtId="166" fontId="4" fillId="0" borderId="7" xfId="3" applyFont="1" applyBorder="1"/>
    <xf numFmtId="166" fontId="4" fillId="0" borderId="0" xfId="3" applyFont="1" applyBorder="1"/>
    <xf numFmtId="166" fontId="4" fillId="0" borderId="8" xfId="3" applyFont="1" applyBorder="1"/>
    <xf numFmtId="9" fontId="7" fillId="0" borderId="2" xfId="2" applyNumberFormat="1" applyFont="1" applyBorder="1" applyAlignment="1">
      <alignment horizontal="right"/>
    </xf>
    <xf numFmtId="166" fontId="39" fillId="7" borderId="0" xfId="2" applyFont="1" applyFill="1" applyBorder="1"/>
    <xf numFmtId="166" fontId="39" fillId="7" borderId="0" xfId="2" applyFont="1" applyFill="1" applyBorder="1" applyAlignment="1"/>
    <xf numFmtId="166" fontId="39" fillId="7" borderId="8" xfId="2" applyFont="1" applyFill="1" applyBorder="1"/>
    <xf numFmtId="166" fontId="10" fillId="7" borderId="8" xfId="2" applyFont="1" applyFill="1" applyBorder="1"/>
    <xf numFmtId="170" fontId="0" fillId="7" borderId="0" xfId="0" applyNumberFormat="1" applyFill="1"/>
    <xf numFmtId="170" fontId="0" fillId="7" borderId="8" xfId="0" applyNumberFormat="1" applyFill="1" applyBorder="1"/>
    <xf numFmtId="170" fontId="0" fillId="7" borderId="10" xfId="0" applyNumberFormat="1" applyFill="1" applyBorder="1"/>
    <xf numFmtId="170" fontId="0" fillId="7" borderId="18" xfId="0" applyNumberFormat="1" applyFill="1" applyBorder="1"/>
    <xf numFmtId="166" fontId="4" fillId="9" borderId="7" xfId="2" applyFont="1" applyFill="1" applyBorder="1"/>
    <xf numFmtId="166" fontId="4" fillId="9" borderId="0" xfId="2" applyFont="1" applyFill="1" applyBorder="1"/>
    <xf numFmtId="166" fontId="4" fillId="9" borderId="8" xfId="2" applyFont="1" applyFill="1" applyBorder="1"/>
    <xf numFmtId="166" fontId="4" fillId="9" borderId="5" xfId="2" applyFont="1" applyFill="1" applyBorder="1"/>
    <xf numFmtId="166" fontId="4" fillId="9" borderId="6" xfId="2" applyFont="1" applyFill="1" applyBorder="1"/>
    <xf numFmtId="166" fontId="4" fillId="9" borderId="9" xfId="2" applyFont="1" applyFill="1" applyBorder="1"/>
    <xf numFmtId="0" fontId="10" fillId="9" borderId="7" xfId="2" applyNumberFormat="1" applyFont="1" applyFill="1" applyBorder="1" applyAlignment="1">
      <alignment horizontal="center"/>
    </xf>
    <xf numFmtId="166" fontId="4" fillId="9" borderId="0" xfId="3" applyFont="1" applyFill="1" applyBorder="1"/>
    <xf numFmtId="166" fontId="4" fillId="9" borderId="8" xfId="3" applyFont="1" applyFill="1" applyBorder="1"/>
    <xf numFmtId="166" fontId="4" fillId="9" borderId="18" xfId="3" applyFont="1" applyFill="1" applyBorder="1"/>
    <xf numFmtId="166" fontId="10" fillId="7" borderId="71" xfId="3" applyFont="1" applyFill="1" applyBorder="1" applyProtection="1">
      <protection locked="0"/>
    </xf>
    <xf numFmtId="166" fontId="10" fillId="3" borderId="1" xfId="2" applyFont="1" applyFill="1" applyBorder="1" applyAlignment="1">
      <alignment horizontal="right" indent="1"/>
    </xf>
    <xf numFmtId="166" fontId="10" fillId="3" borderId="32" xfId="2" applyFont="1" applyFill="1" applyBorder="1" applyProtection="1">
      <protection locked="0"/>
    </xf>
    <xf numFmtId="166" fontId="3" fillId="3" borderId="72" xfId="2" applyFont="1" applyFill="1" applyBorder="1"/>
    <xf numFmtId="166" fontId="3" fillId="0" borderId="73" xfId="2" applyFont="1" applyFill="1" applyBorder="1" applyAlignment="1" applyProtection="1">
      <alignment horizontal="left" indent="1"/>
      <protection locked="0"/>
    </xf>
    <xf numFmtId="166" fontId="3" fillId="0" borderId="4" xfId="2" applyFont="1" applyFill="1" applyBorder="1" applyAlignment="1" applyProtection="1">
      <alignment horizontal="left" indent="1"/>
      <protection locked="0"/>
    </xf>
    <xf numFmtId="0" fontId="23" fillId="0" borderId="0" xfId="0" applyFont="1" applyAlignment="1">
      <alignment horizontal="left"/>
    </xf>
    <xf numFmtId="166" fontId="7" fillId="0" borderId="5" xfId="4" applyFont="1" applyFill="1" applyBorder="1"/>
    <xf numFmtId="166" fontId="10" fillId="0" borderId="3" xfId="4" applyFont="1" applyFill="1" applyBorder="1"/>
    <xf numFmtId="166" fontId="7" fillId="0" borderId="6" xfId="4" applyFont="1" applyFill="1" applyBorder="1"/>
    <xf numFmtId="166" fontId="7" fillId="0" borderId="0" xfId="4" applyFont="1" applyFill="1" applyBorder="1"/>
    <xf numFmtId="166" fontId="7" fillId="0" borderId="10" xfId="4" applyFont="1" applyFill="1" applyBorder="1"/>
    <xf numFmtId="166" fontId="11" fillId="8" borderId="7" xfId="4" applyFont="1" applyFill="1" applyBorder="1"/>
    <xf numFmtId="166" fontId="12" fillId="8" borderId="4" xfId="4" applyFont="1" applyFill="1" applyBorder="1"/>
    <xf numFmtId="166" fontId="11" fillId="8" borderId="0" xfId="4" applyFont="1" applyFill="1" applyBorder="1"/>
    <xf numFmtId="166" fontId="10" fillId="0" borderId="7" xfId="4" applyFont="1" applyFill="1" applyBorder="1"/>
    <xf numFmtId="166" fontId="5" fillId="10" borderId="24" xfId="4" applyFont="1" applyFill="1" applyBorder="1" applyProtection="1">
      <protection locked="0"/>
    </xf>
    <xf numFmtId="166" fontId="10" fillId="0" borderId="0" xfId="4" applyFont="1" applyFill="1" applyBorder="1"/>
    <xf numFmtId="166" fontId="10" fillId="0" borderId="0" xfId="4" applyFont="1" applyFill="1"/>
    <xf numFmtId="166" fontId="10" fillId="7" borderId="4" xfId="4" applyFont="1" applyFill="1" applyBorder="1"/>
    <xf numFmtId="166" fontId="10" fillId="0" borderId="8" xfId="4" applyFont="1" applyFill="1" applyBorder="1"/>
    <xf numFmtId="166" fontId="10" fillId="0" borderId="7" xfId="4" applyFont="1" applyBorder="1"/>
    <xf numFmtId="166" fontId="10" fillId="7" borderId="24" xfId="4" applyFont="1" applyFill="1" applyBorder="1"/>
    <xf numFmtId="166" fontId="7" fillId="7" borderId="4" xfId="4" applyFont="1" applyFill="1" applyBorder="1"/>
    <xf numFmtId="166" fontId="10" fillId="0" borderId="7" xfId="4" applyFont="1" applyFill="1" applyBorder="1" applyAlignment="1">
      <alignment horizontal="left" vertical="top" wrapText="1"/>
    </xf>
    <xf numFmtId="166" fontId="7" fillId="4" borderId="5" xfId="4" applyFont="1" applyFill="1" applyBorder="1"/>
    <xf numFmtId="166" fontId="7" fillId="4" borderId="9" xfId="4" applyFont="1" applyFill="1" applyBorder="1"/>
    <xf numFmtId="166" fontId="7" fillId="4" borderId="6" xfId="4" applyFont="1" applyFill="1" applyBorder="1"/>
    <xf numFmtId="166" fontId="18" fillId="0" borderId="7" xfId="4" applyFont="1" applyFill="1" applyBorder="1"/>
    <xf numFmtId="166" fontId="5" fillId="7" borderId="24" xfId="4" applyFont="1" applyFill="1" applyBorder="1" applyProtection="1">
      <protection locked="0"/>
    </xf>
    <xf numFmtId="166" fontId="5" fillId="13" borderId="3" xfId="4" applyFont="1" applyFill="1" applyBorder="1" applyProtection="1">
      <protection locked="0"/>
    </xf>
    <xf numFmtId="166" fontId="10" fillId="0" borderId="1" xfId="4" applyFont="1" applyFill="1" applyBorder="1"/>
    <xf numFmtId="166" fontId="11" fillId="0" borderId="0" xfId="4" applyFont="1" applyFill="1" applyBorder="1"/>
    <xf numFmtId="166" fontId="12" fillId="0" borderId="8" xfId="4" applyFont="1" applyFill="1" applyBorder="1"/>
    <xf numFmtId="166" fontId="5" fillId="10" borderId="4" xfId="4" applyFont="1" applyFill="1" applyBorder="1" applyProtection="1">
      <protection locked="0"/>
    </xf>
    <xf numFmtId="166" fontId="10" fillId="0" borderId="18" xfId="4" applyFont="1" applyFill="1" applyBorder="1"/>
    <xf numFmtId="166" fontId="5" fillId="0" borderId="16" xfId="4" applyFont="1" applyFill="1" applyBorder="1"/>
    <xf numFmtId="166" fontId="10" fillId="0" borderId="2" xfId="4" applyFont="1" applyFill="1" applyBorder="1"/>
    <xf numFmtId="166" fontId="10" fillId="0" borderId="16" xfId="4" applyFont="1" applyFill="1" applyBorder="1"/>
    <xf numFmtId="166" fontId="7" fillId="9" borderId="4" xfId="4" applyFont="1" applyFill="1" applyBorder="1"/>
    <xf numFmtId="166" fontId="7" fillId="0" borderId="19" xfId="4" applyFont="1" applyFill="1" applyBorder="1"/>
    <xf numFmtId="166" fontId="10" fillId="13" borderId="0" xfId="4" applyFont="1" applyFill="1" applyBorder="1"/>
    <xf numFmtId="166" fontId="10" fillId="13" borderId="0" xfId="4" applyFont="1" applyFill="1"/>
    <xf numFmtId="166" fontId="7" fillId="4" borderId="4" xfId="4" applyFont="1" applyFill="1" applyBorder="1"/>
    <xf numFmtId="166" fontId="10" fillId="10" borderId="4" xfId="4" applyFont="1" applyFill="1" applyBorder="1"/>
    <xf numFmtId="166" fontId="7" fillId="0" borderId="4" xfId="4" applyFont="1" applyFill="1" applyBorder="1"/>
    <xf numFmtId="166" fontId="10" fillId="7" borderId="1" xfId="3" applyFont="1" applyFill="1" applyBorder="1" applyProtection="1">
      <protection locked="0"/>
    </xf>
    <xf numFmtId="0" fontId="26" fillId="0" borderId="35" xfId="6" applyBorder="1"/>
    <xf numFmtId="9" fontId="5" fillId="10" borderId="4" xfId="8" applyFont="1" applyFill="1" applyBorder="1"/>
    <xf numFmtId="173" fontId="2" fillId="10" borderId="0" xfId="8" applyNumberFormat="1" applyFont="1" applyFill="1" applyProtection="1">
      <protection locked="0"/>
    </xf>
    <xf numFmtId="12" fontId="0" fillId="10" borderId="0" xfId="0" applyNumberFormat="1" applyFill="1" applyAlignment="1" applyProtection="1">
      <alignment horizontal="right"/>
      <protection locked="0"/>
    </xf>
    <xf numFmtId="166" fontId="39" fillId="10" borderId="71" xfId="3" applyFont="1" applyFill="1" applyBorder="1" applyProtection="1">
      <protection locked="0"/>
    </xf>
    <xf numFmtId="166" fontId="39" fillId="10" borderId="71" xfId="3" applyFont="1" applyFill="1" applyBorder="1"/>
    <xf numFmtId="166" fontId="39" fillId="10" borderId="0" xfId="3" applyFont="1" applyFill="1" applyBorder="1" applyAlignment="1">
      <alignment horizontal="right" indent="1"/>
    </xf>
    <xf numFmtId="166" fontId="39" fillId="10" borderId="0" xfId="3" applyFont="1" applyFill="1" applyBorder="1" applyAlignment="1" applyProtection="1">
      <alignment horizontal="right" indent="1"/>
      <protection locked="0"/>
    </xf>
    <xf numFmtId="166" fontId="39" fillId="10" borderId="32" xfId="2" applyFont="1" applyFill="1" applyBorder="1" applyProtection="1">
      <protection locked="0"/>
    </xf>
    <xf numFmtId="166" fontId="39" fillId="10" borderId="1" xfId="2" applyFont="1" applyFill="1" applyBorder="1" applyAlignment="1" applyProtection="1">
      <alignment horizontal="right" indent="1"/>
      <protection locked="0"/>
    </xf>
    <xf numFmtId="166" fontId="11" fillId="8" borderId="16" xfId="4" applyFont="1" applyFill="1" applyBorder="1"/>
    <xf numFmtId="166" fontId="3" fillId="0" borderId="7" xfId="4" applyFont="1" applyFill="1" applyBorder="1" applyAlignment="1">
      <alignment vertical="top" wrapText="1"/>
    </xf>
    <xf numFmtId="166" fontId="10" fillId="0" borderId="17" xfId="4" applyFont="1" applyFill="1" applyBorder="1"/>
    <xf numFmtId="166" fontId="43" fillId="0" borderId="75" xfId="2" applyFont="1" applyFill="1" applyBorder="1" applyAlignment="1">
      <alignment horizontal="center"/>
    </xf>
    <xf numFmtId="0" fontId="22" fillId="0" borderId="76" xfId="0" applyFont="1" applyBorder="1" applyAlignment="1" applyProtection="1">
      <alignment horizontal="center"/>
      <protection locked="0"/>
    </xf>
    <xf numFmtId="166" fontId="45" fillId="0" borderId="77" xfId="10" applyNumberFormat="1" applyFont="1" applyFill="1" applyBorder="1" applyAlignment="1" applyProtection="1">
      <protection locked="0"/>
    </xf>
    <xf numFmtId="166" fontId="8" fillId="0" borderId="78" xfId="2" applyFont="1" applyFill="1" applyBorder="1" applyAlignment="1" applyProtection="1">
      <protection locked="0"/>
    </xf>
    <xf numFmtId="166" fontId="3" fillId="0" borderId="79" xfId="2" applyFont="1" applyFill="1" applyBorder="1" applyAlignment="1">
      <alignment horizontal="left" indent="1"/>
    </xf>
    <xf numFmtId="166" fontId="3" fillId="0" borderId="80" xfId="2" applyFont="1" applyFill="1" applyBorder="1" applyAlignment="1" applyProtection="1">
      <protection locked="0"/>
    </xf>
    <xf numFmtId="166" fontId="3" fillId="0" borderId="81" xfId="2" applyFont="1" applyFill="1" applyBorder="1" applyAlignment="1">
      <alignment horizontal="left" indent="1"/>
    </xf>
    <xf numFmtId="166" fontId="45" fillId="0" borderId="81" xfId="10" applyNumberFormat="1" applyFont="1" applyFill="1" applyBorder="1" applyAlignment="1" applyProtection="1">
      <protection locked="0"/>
    </xf>
    <xf numFmtId="166" fontId="3" fillId="0" borderId="80" xfId="2" applyFont="1" applyFill="1" applyBorder="1" applyAlignment="1"/>
    <xf numFmtId="166" fontId="5" fillId="0" borderId="81" xfId="2" applyFont="1" applyFill="1" applyBorder="1" applyAlignment="1">
      <alignment horizontal="left" indent="1"/>
    </xf>
    <xf numFmtId="166" fontId="5" fillId="0" borderId="80" xfId="2" applyFont="1" applyFill="1" applyBorder="1" applyAlignment="1" applyProtection="1">
      <protection locked="0"/>
    </xf>
    <xf numFmtId="166" fontId="8" fillId="0" borderId="81" xfId="2" applyFont="1" applyFill="1" applyBorder="1" applyAlignment="1">
      <alignment horizontal="left" indent="1"/>
    </xf>
    <xf numFmtId="166" fontId="8" fillId="0" borderId="80" xfId="2" applyFont="1" applyFill="1" applyBorder="1" applyAlignment="1" applyProtection="1">
      <protection locked="0"/>
    </xf>
    <xf numFmtId="166" fontId="45" fillId="0" borderId="81" xfId="10" applyNumberFormat="1" applyFont="1" applyFill="1" applyBorder="1" applyAlignment="1" applyProtection="1"/>
    <xf numFmtId="1" fontId="3" fillId="0" borderId="80" xfId="2" applyNumberFormat="1" applyFont="1" applyFill="1" applyBorder="1" applyAlignment="1">
      <alignment horizontal="left"/>
    </xf>
    <xf numFmtId="166" fontId="9" fillId="0" borderId="81" xfId="2" applyFont="1" applyFill="1" applyBorder="1" applyAlignment="1">
      <alignment horizontal="right" indent="1"/>
    </xf>
    <xf numFmtId="166" fontId="3" fillId="0" borderId="82" xfId="2" applyFont="1" applyFill="1" applyBorder="1" applyAlignment="1">
      <alignment horizontal="left" indent="1"/>
    </xf>
    <xf numFmtId="166" fontId="3" fillId="0" borderId="81" xfId="2" applyFont="1" applyFill="1" applyBorder="1" applyAlignment="1" applyProtection="1">
      <protection locked="0"/>
    </xf>
    <xf numFmtId="166" fontId="45" fillId="0" borderId="81" xfId="10" applyNumberFormat="1" applyFont="1" applyBorder="1" applyAlignment="1" applyProtection="1"/>
    <xf numFmtId="166" fontId="45" fillId="0" borderId="81" xfId="10" applyNumberFormat="1" applyFont="1" applyFill="1" applyBorder="1" applyAlignment="1" applyProtection="1">
      <alignment horizontal="left"/>
      <protection locked="0"/>
    </xf>
    <xf numFmtId="166" fontId="9" fillId="0" borderId="80" xfId="2" applyFont="1" applyFill="1" applyBorder="1" applyAlignment="1" applyProtection="1">
      <protection locked="0"/>
    </xf>
    <xf numFmtId="166" fontId="45" fillId="0" borderId="81" xfId="10" applyNumberFormat="1" applyFont="1" applyFill="1" applyBorder="1" applyAlignment="1" applyProtection="1">
      <alignment wrapText="1"/>
    </xf>
    <xf numFmtId="166" fontId="9" fillId="0" borderId="81" xfId="2" applyFont="1" applyFill="1" applyBorder="1"/>
    <xf numFmtId="166" fontId="3" fillId="0" borderId="81" xfId="2" applyFont="1" applyFill="1" applyBorder="1" applyAlignment="1"/>
    <xf numFmtId="166" fontId="3" fillId="0" borderId="80" xfId="2" applyFont="1" applyBorder="1" applyAlignment="1"/>
    <xf numFmtId="166" fontId="9" fillId="0" borderId="81" xfId="2" applyFont="1" applyFill="1" applyBorder="1" applyAlignment="1">
      <alignment horizontal="left" indent="1"/>
    </xf>
    <xf numFmtId="166" fontId="9" fillId="0" borderId="80" xfId="2" applyFont="1" applyFill="1" applyBorder="1" applyAlignment="1" applyProtection="1">
      <alignment horizontal="left" indent="1"/>
      <protection locked="0"/>
    </xf>
    <xf numFmtId="166" fontId="3" fillId="0" borderId="80" xfId="2" applyFont="1" applyFill="1" applyBorder="1" applyAlignment="1" applyProtection="1">
      <alignment horizontal="left" indent="1"/>
      <protection locked="0"/>
    </xf>
    <xf numFmtId="166" fontId="3" fillId="0" borderId="81" xfId="2" applyFont="1" applyFill="1" applyBorder="1" applyAlignment="1" applyProtection="1">
      <alignment horizontal="left" indent="1"/>
      <protection locked="0"/>
    </xf>
    <xf numFmtId="166" fontId="3" fillId="0" borderId="80" xfId="2" applyFont="1" applyFill="1" applyBorder="1" applyProtection="1">
      <protection locked="0"/>
    </xf>
    <xf numFmtId="0" fontId="3" fillId="0" borderId="80" xfId="2" applyNumberFormat="1" applyFont="1" applyFill="1" applyBorder="1" applyAlignment="1"/>
    <xf numFmtId="166" fontId="8" fillId="0" borderId="80" xfId="2" applyFont="1" applyFill="1" applyBorder="1" applyAlignment="1" applyProtection="1">
      <alignment horizontal="left" indent="1"/>
      <protection locked="0"/>
    </xf>
    <xf numFmtId="166" fontId="3" fillId="0" borderId="83" xfId="2" applyFont="1" applyFill="1" applyBorder="1" applyAlignment="1">
      <alignment horizontal="left" indent="1"/>
    </xf>
    <xf numFmtId="166" fontId="3" fillId="0" borderId="84" xfId="2" applyFont="1" applyFill="1" applyBorder="1" applyAlignment="1" applyProtection="1">
      <alignment horizontal="left" indent="1"/>
      <protection locked="0"/>
    </xf>
    <xf numFmtId="9" fontId="21" fillId="12" borderId="8" xfId="8" applyFont="1" applyFill="1" applyBorder="1"/>
    <xf numFmtId="166" fontId="3" fillId="0" borderId="57" xfId="2" applyFont="1" applyFill="1" applyBorder="1" applyAlignment="1" applyProtection="1">
      <alignment horizontal="left" indent="1"/>
      <protection locked="0"/>
    </xf>
    <xf numFmtId="166" fontId="10" fillId="0" borderId="0" xfId="2" applyFont="1" applyBorder="1" applyAlignment="1">
      <alignment horizontal="right" indent="1"/>
    </xf>
    <xf numFmtId="166" fontId="7" fillId="0" borderId="85" xfId="2" applyFont="1" applyBorder="1" applyAlignment="1">
      <alignment vertical="top"/>
    </xf>
    <xf numFmtId="166" fontId="46" fillId="0" borderId="86" xfId="10" applyNumberFormat="1" applyFont="1" applyFill="1" applyBorder="1" applyAlignment="1" applyProtection="1">
      <alignment horizontal="left"/>
    </xf>
    <xf numFmtId="166" fontId="10" fillId="0" borderId="87" xfId="2" applyFont="1" applyBorder="1" applyAlignment="1">
      <alignment vertical="top"/>
    </xf>
    <xf numFmtId="166" fontId="10" fillId="0" borderId="0" xfId="2" applyFont="1" applyAlignment="1">
      <alignment vertical="top"/>
    </xf>
    <xf numFmtId="166" fontId="7" fillId="0" borderId="88" xfId="2" applyFont="1" applyBorder="1" applyAlignment="1">
      <alignment vertical="top"/>
    </xf>
    <xf numFmtId="0" fontId="46" fillId="0" borderId="0" xfId="10" applyFont="1" applyBorder="1" applyAlignment="1" applyProtection="1">
      <alignment horizontal="left"/>
    </xf>
    <xf numFmtId="166" fontId="10" fillId="0" borderId="89" xfId="2" applyFont="1" applyBorder="1" applyAlignment="1">
      <alignment vertical="top"/>
    </xf>
    <xf numFmtId="166" fontId="10" fillId="0" borderId="90" xfId="2" applyFont="1" applyBorder="1"/>
    <xf numFmtId="0" fontId="46" fillId="0" borderId="91" xfId="10" applyFont="1" applyBorder="1" applyAlignment="1" applyProtection="1">
      <alignment horizontal="left"/>
    </xf>
    <xf numFmtId="166" fontId="7" fillId="0" borderId="92" xfId="2" applyFont="1" applyBorder="1"/>
    <xf numFmtId="0" fontId="47" fillId="0" borderId="85" xfId="6" applyFont="1" applyBorder="1"/>
    <xf numFmtId="0" fontId="32" fillId="0" borderId="86" xfId="6" applyFont="1" applyBorder="1"/>
    <xf numFmtId="0" fontId="32" fillId="0" borderId="87" xfId="6" applyFont="1" applyBorder="1"/>
    <xf numFmtId="0" fontId="32" fillId="0" borderId="88" xfId="6" applyFont="1" applyBorder="1"/>
    <xf numFmtId="0" fontId="46" fillId="0" borderId="0" xfId="10" applyFont="1" applyBorder="1" applyAlignment="1" applyProtection="1"/>
    <xf numFmtId="0" fontId="32" fillId="0" borderId="89" xfId="6" applyFont="1" applyBorder="1"/>
    <xf numFmtId="0" fontId="32" fillId="0" borderId="90" xfId="6" applyFont="1" applyBorder="1"/>
    <xf numFmtId="0" fontId="46" fillId="0" borderId="91" xfId="10" applyFont="1" applyBorder="1" applyAlignment="1" applyProtection="1"/>
    <xf numFmtId="0" fontId="32" fillId="0" borderId="92" xfId="6" applyFont="1" applyBorder="1"/>
    <xf numFmtId="0" fontId="32" fillId="0" borderId="88" xfId="6" applyFont="1" applyBorder="1" applyAlignment="1">
      <alignment vertical="center"/>
    </xf>
    <xf numFmtId="0" fontId="32" fillId="0" borderId="90" xfId="6" applyFont="1" applyBorder="1" applyAlignment="1">
      <alignment vertical="center"/>
    </xf>
    <xf numFmtId="0" fontId="26" fillId="0" borderId="0" xfId="6" applyAlignment="1">
      <alignment vertical="center"/>
    </xf>
    <xf numFmtId="166" fontId="3" fillId="0" borderId="0" xfId="2" applyFont="1" applyFill="1" applyBorder="1"/>
    <xf numFmtId="166" fontId="11" fillId="0" borderId="0" xfId="2" applyFont="1" applyFill="1" applyBorder="1"/>
    <xf numFmtId="166" fontId="3" fillId="0" borderId="0" xfId="2" applyFont="1" applyFill="1" applyBorder="1" applyAlignment="1">
      <alignment vertical="top" wrapText="1"/>
    </xf>
    <xf numFmtId="176" fontId="26" fillId="10" borderId="8" xfId="6" applyNumberFormat="1" applyFill="1" applyBorder="1"/>
    <xf numFmtId="0" fontId="27" fillId="10" borderId="1" xfId="6" applyFont="1" applyFill="1" applyBorder="1"/>
    <xf numFmtId="0" fontId="26" fillId="10" borderId="7" xfId="6" applyFill="1" applyBorder="1"/>
    <xf numFmtId="0" fontId="26" fillId="10" borderId="8" xfId="6" applyFill="1" applyBorder="1"/>
    <xf numFmtId="176" fontId="26" fillId="7" borderId="1" xfId="6" applyNumberFormat="1" applyFill="1" applyBorder="1"/>
    <xf numFmtId="166" fontId="12" fillId="0" borderId="0" xfId="2" applyFont="1" applyFill="1" applyBorder="1"/>
    <xf numFmtId="166" fontId="5" fillId="0" borderId="0" xfId="2" applyFont="1" applyFill="1" applyBorder="1" applyProtection="1">
      <protection locked="0"/>
    </xf>
    <xf numFmtId="166" fontId="10" fillId="0" borderId="0" xfId="3" applyFont="1" applyFill="1" applyBorder="1"/>
    <xf numFmtId="166" fontId="5" fillId="10" borderId="0" xfId="2" applyFont="1" applyFill="1" applyBorder="1" applyProtection="1">
      <protection locked="0"/>
    </xf>
    <xf numFmtId="166" fontId="10" fillId="7" borderId="0" xfId="2" applyFont="1" applyFill="1" applyBorder="1"/>
    <xf numFmtId="0" fontId="2" fillId="0" borderId="0" xfId="6" applyFont="1"/>
    <xf numFmtId="166" fontId="43" fillId="0" borderId="0" xfId="2" applyFont="1" applyFill="1" applyBorder="1"/>
    <xf numFmtId="0" fontId="2" fillId="0" borderId="50" xfId="6" applyFont="1" applyBorder="1"/>
    <xf numFmtId="0" fontId="2" fillId="0" borderId="25" xfId="0" applyFont="1" applyBorder="1"/>
    <xf numFmtId="0" fontId="2" fillId="0" borderId="23" xfId="0" applyFont="1" applyBorder="1"/>
    <xf numFmtId="0" fontId="48" fillId="0" borderId="0" xfId="0" applyFont="1" applyAlignment="1">
      <alignment horizontal="left" vertical="center" wrapText="1" indent="1"/>
    </xf>
    <xf numFmtId="166" fontId="51" fillId="10" borderId="32" xfId="3" applyFont="1" applyFill="1" applyBorder="1" applyProtection="1">
      <protection locked="0"/>
    </xf>
    <xf numFmtId="166" fontId="10" fillId="10" borderId="71" xfId="3" applyFont="1" applyFill="1" applyBorder="1" applyProtection="1">
      <protection locked="0"/>
    </xf>
    <xf numFmtId="177" fontId="26" fillId="0" borderId="27" xfId="6" applyNumberFormat="1" applyBorder="1"/>
    <xf numFmtId="177" fontId="26" fillId="0" borderId="15" xfId="6" applyNumberFormat="1" applyBorder="1"/>
    <xf numFmtId="0" fontId="16" fillId="0" borderId="39" xfId="6" applyFont="1" applyBorder="1" applyAlignment="1">
      <alignment horizontal="center" vertical="center"/>
    </xf>
    <xf numFmtId="0" fontId="16" fillId="0" borderId="40" xfId="6" applyFont="1" applyBorder="1" applyAlignment="1">
      <alignment horizontal="center" vertical="center"/>
    </xf>
    <xf numFmtId="0" fontId="16" fillId="0" borderId="28" xfId="6" applyFont="1" applyBorder="1" applyAlignment="1">
      <alignment horizontal="center" vertical="center" wrapText="1"/>
    </xf>
    <xf numFmtId="177" fontId="27" fillId="0" borderId="38" xfId="6" applyNumberFormat="1" applyFont="1" applyBorder="1"/>
    <xf numFmtId="166" fontId="3" fillId="0" borderId="0" xfId="3" applyFont="1" applyBorder="1" applyAlignment="1">
      <alignment horizontal="center"/>
    </xf>
    <xf numFmtId="0" fontId="17" fillId="0" borderId="0" xfId="6" applyFont="1" applyAlignment="1">
      <alignment horizontal="center"/>
    </xf>
    <xf numFmtId="0" fontId="2" fillId="0" borderId="0" xfId="0" applyFont="1"/>
    <xf numFmtId="0" fontId="2" fillId="0" borderId="21" xfId="6" applyFont="1" applyBorder="1" applyAlignment="1">
      <alignment vertical="top" wrapText="1"/>
    </xf>
    <xf numFmtId="0" fontId="2" fillId="0" borderId="7" xfId="6" applyFont="1" applyBorder="1" applyAlignment="1">
      <alignment vertical="top" wrapText="1"/>
    </xf>
    <xf numFmtId="0" fontId="2" fillId="8" borderId="4" xfId="6" applyFont="1" applyFill="1" applyBorder="1" applyAlignment="1">
      <alignment horizontal="center" vertical="center" wrapText="1" shrinkToFit="1"/>
    </xf>
    <xf numFmtId="166" fontId="2" fillId="10" borderId="8" xfId="2" applyFont="1" applyFill="1" applyBorder="1"/>
    <xf numFmtId="166" fontId="2" fillId="10" borderId="17" xfId="2" applyFont="1" applyFill="1" applyBorder="1"/>
    <xf numFmtId="0" fontId="44" fillId="0" borderId="0" xfId="10" applyBorder="1" applyAlignment="1" applyProtection="1"/>
    <xf numFmtId="0" fontId="2" fillId="0" borderId="49" xfId="6" applyFont="1" applyBorder="1"/>
    <xf numFmtId="0" fontId="2" fillId="0" borderId="51" xfId="6" applyFont="1" applyBorder="1"/>
    <xf numFmtId="0" fontId="2" fillId="0" borderId="64" xfId="6" applyFont="1" applyBorder="1"/>
    <xf numFmtId="0" fontId="2" fillId="0" borderId="53" xfId="6" applyFont="1" applyBorder="1"/>
    <xf numFmtId="0" fontId="2" fillId="0" borderId="65" xfId="6" applyFont="1" applyBorder="1"/>
    <xf numFmtId="170" fontId="2" fillId="10" borderId="0" xfId="0" applyNumberFormat="1" applyFont="1" applyFill="1" applyProtection="1">
      <protection locked="0"/>
    </xf>
    <xf numFmtId="166" fontId="53" fillId="8" borderId="4" xfId="2" applyFont="1" applyFill="1" applyBorder="1"/>
    <xf numFmtId="166" fontId="3" fillId="0" borderId="7" xfId="2" applyFont="1" applyFill="1" applyBorder="1" applyAlignment="1">
      <alignment vertical="top" wrapText="1"/>
    </xf>
    <xf numFmtId="166" fontId="54" fillId="0" borderId="7" xfId="2" applyFont="1" applyBorder="1"/>
    <xf numFmtId="0" fontId="40" fillId="15" borderId="0" xfId="0" applyFont="1" applyFill="1" applyAlignment="1">
      <alignment horizontal="center"/>
    </xf>
    <xf numFmtId="166" fontId="3" fillId="0" borderId="0" xfId="3" applyFont="1" applyBorder="1" applyAlignment="1">
      <alignment horizontal="center"/>
    </xf>
    <xf numFmtId="0" fontId="17" fillId="0" borderId="0" xfId="6" applyFont="1" applyAlignment="1">
      <alignment horizontal="center"/>
    </xf>
    <xf numFmtId="166" fontId="14" fillId="0" borderId="16" xfId="3" applyFont="1" applyBorder="1" applyAlignment="1" applyProtection="1">
      <protection hidden="1"/>
    </xf>
    <xf numFmtId="166" fontId="14" fillId="0" borderId="2" xfId="3" applyFont="1" applyBorder="1" applyAlignment="1" applyProtection="1">
      <protection hidden="1"/>
    </xf>
    <xf numFmtId="0" fontId="20" fillId="0" borderId="2" xfId="6" applyFont="1" applyBorder="1"/>
    <xf numFmtId="0" fontId="20" fillId="0" borderId="3" xfId="6" applyFont="1" applyBorder="1"/>
    <xf numFmtId="166" fontId="8" fillId="0" borderId="24" xfId="3" applyFont="1" applyFill="1" applyBorder="1" applyAlignment="1">
      <alignment horizontal="center"/>
    </xf>
    <xf numFmtId="166" fontId="8" fillId="0" borderId="4" xfId="3" applyFont="1" applyFill="1" applyBorder="1" applyAlignment="1">
      <alignment horizontal="center"/>
    </xf>
    <xf numFmtId="166" fontId="8" fillId="0" borderId="46" xfId="3" applyFont="1" applyFill="1" applyBorder="1" applyAlignment="1">
      <alignment horizontal="center"/>
    </xf>
    <xf numFmtId="166" fontId="5" fillId="0" borderId="0" xfId="3" applyFont="1" applyFill="1" applyBorder="1" applyAlignment="1" applyProtection="1">
      <alignment horizontal="center"/>
      <protection locked="0"/>
    </xf>
    <xf numFmtId="166" fontId="14" fillId="0" borderId="16" xfId="3" applyFont="1" applyBorder="1" applyAlignment="1">
      <alignment horizontal="right"/>
    </xf>
    <xf numFmtId="166" fontId="14" fillId="0" borderId="2" xfId="3" applyFont="1" applyBorder="1" applyAlignment="1">
      <alignment horizontal="right"/>
    </xf>
    <xf numFmtId="0" fontId="17" fillId="0" borderId="2" xfId="6" applyFont="1" applyBorder="1"/>
    <xf numFmtId="0" fontId="17" fillId="0" borderId="3" xfId="6" applyFont="1" applyBorder="1"/>
    <xf numFmtId="166" fontId="8" fillId="0" borderId="16" xfId="3" applyFont="1" applyBorder="1" applyAlignment="1">
      <alignment horizontal="center"/>
    </xf>
    <xf numFmtId="166" fontId="8" fillId="0" borderId="2" xfId="3" applyFont="1" applyBorder="1" applyAlignment="1">
      <alignment horizontal="center"/>
    </xf>
    <xf numFmtId="166" fontId="8" fillId="0" borderId="3" xfId="3" applyFont="1" applyBorder="1" applyAlignment="1">
      <alignment horizontal="center"/>
    </xf>
    <xf numFmtId="166" fontId="8" fillId="0" borderId="7" xfId="3" applyFont="1" applyBorder="1" applyAlignment="1">
      <alignment horizontal="center"/>
    </xf>
    <xf numFmtId="166" fontId="8" fillId="0" borderId="0" xfId="3" applyFont="1" applyBorder="1" applyAlignment="1">
      <alignment horizontal="center"/>
    </xf>
    <xf numFmtId="166" fontId="8" fillId="0" borderId="8" xfId="3" applyFont="1" applyBorder="1" applyAlignment="1">
      <alignment horizontal="center"/>
    </xf>
    <xf numFmtId="166" fontId="8" fillId="0" borderId="74" xfId="3" applyFont="1" applyBorder="1" applyAlignment="1">
      <alignment horizontal="center"/>
    </xf>
    <xf numFmtId="166" fontId="8" fillId="0" borderId="30" xfId="3" applyFont="1" applyBorder="1" applyAlignment="1">
      <alignment horizontal="center"/>
    </xf>
    <xf numFmtId="166" fontId="8" fillId="0" borderId="70" xfId="3" applyFont="1" applyBorder="1" applyAlignment="1">
      <alignment horizontal="center"/>
    </xf>
    <xf numFmtId="166" fontId="41" fillId="15" borderId="43" xfId="3" applyFont="1" applyFill="1" applyBorder="1" applyAlignment="1">
      <alignment horizontal="center"/>
    </xf>
    <xf numFmtId="166" fontId="41" fillId="15" borderId="2" xfId="3" applyFont="1" applyFill="1" applyBorder="1" applyAlignment="1">
      <alignment horizontal="center"/>
    </xf>
    <xf numFmtId="166" fontId="41" fillId="15" borderId="3" xfId="3" applyFont="1" applyFill="1" applyBorder="1" applyAlignment="1">
      <alignment horizontal="center"/>
    </xf>
    <xf numFmtId="166" fontId="8" fillId="0" borderId="16" xfId="3" applyFont="1" applyFill="1" applyBorder="1" applyAlignment="1">
      <alignment horizontal="center"/>
    </xf>
    <xf numFmtId="166" fontId="8" fillId="0" borderId="2" xfId="3" applyFont="1" applyFill="1" applyBorder="1" applyAlignment="1">
      <alignment horizontal="center"/>
    </xf>
    <xf numFmtId="166" fontId="8" fillId="0" borderId="3" xfId="3" applyFont="1" applyFill="1" applyBorder="1" applyAlignment="1">
      <alignment horizontal="center"/>
    </xf>
    <xf numFmtId="166" fontId="8" fillId="0" borderId="7" xfId="3" applyFont="1" applyFill="1" applyBorder="1" applyAlignment="1">
      <alignment horizontal="center"/>
    </xf>
    <xf numFmtId="166" fontId="8" fillId="0" borderId="0" xfId="3" applyFont="1" applyFill="1" applyBorder="1" applyAlignment="1">
      <alignment horizontal="center"/>
    </xf>
    <xf numFmtId="166" fontId="8" fillId="0" borderId="8" xfId="3" applyFont="1" applyFill="1" applyBorder="1" applyAlignment="1">
      <alignment horizontal="center"/>
    </xf>
    <xf numFmtId="166" fontId="8" fillId="0" borderId="74" xfId="3" applyFont="1" applyFill="1" applyBorder="1" applyAlignment="1">
      <alignment horizontal="center"/>
    </xf>
    <xf numFmtId="166" fontId="8" fillId="0" borderId="30" xfId="3" applyFont="1" applyFill="1" applyBorder="1" applyAlignment="1">
      <alignment horizontal="center"/>
    </xf>
    <xf numFmtId="166" fontId="8" fillId="0" borderId="70" xfId="3" applyFont="1" applyFill="1" applyBorder="1" applyAlignment="1">
      <alignment horizontal="center"/>
    </xf>
    <xf numFmtId="0" fontId="16" fillId="12" borderId="48" xfId="6" applyFont="1" applyFill="1" applyBorder="1" applyAlignment="1">
      <alignment horizontal="center"/>
    </xf>
    <xf numFmtId="0" fontId="16" fillId="12" borderId="49" xfId="6" applyFont="1" applyFill="1" applyBorder="1" applyAlignment="1">
      <alignment horizontal="center"/>
    </xf>
    <xf numFmtId="0" fontId="16" fillId="12" borderId="50" xfId="6" applyFont="1" applyFill="1" applyBorder="1" applyAlignment="1">
      <alignment horizontal="center"/>
    </xf>
    <xf numFmtId="0" fontId="42" fillId="15" borderId="30" xfId="6" applyFont="1" applyFill="1" applyBorder="1" applyAlignment="1">
      <alignment horizontal="center"/>
    </xf>
    <xf numFmtId="0" fontId="42" fillId="15" borderId="48" xfId="6" applyFont="1" applyFill="1" applyBorder="1" applyAlignment="1">
      <alignment horizontal="center"/>
    </xf>
    <xf numFmtId="0" fontId="42" fillId="15" borderId="49" xfId="6" applyFont="1" applyFill="1" applyBorder="1" applyAlignment="1">
      <alignment horizontal="center"/>
    </xf>
    <xf numFmtId="0" fontId="42" fillId="15" borderId="50" xfId="6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</cellXfs>
  <cellStyles count="19">
    <cellStyle name="Accent1 2" xfId="14" xr:uid="{00000000-0005-0000-0000-000000000000}"/>
    <cellStyle name="Euro" xfId="1" xr:uid="{00000000-0005-0000-0000-000001000000}"/>
    <cellStyle name="Euro 2" xfId="11" xr:uid="{00000000-0005-0000-0000-000002000000}"/>
    <cellStyle name="Lien hypertexte" xfId="10" builtinId="8"/>
    <cellStyle name="Milliers" xfId="2" builtinId="3"/>
    <cellStyle name="Milliers 2" xfId="3" xr:uid="{00000000-0005-0000-0000-000005000000}"/>
    <cellStyle name="Milliers 3" xfId="4" xr:uid="{00000000-0005-0000-0000-000006000000}"/>
    <cellStyle name="Milliers 4" xfId="15" xr:uid="{00000000-0005-0000-0000-000007000000}"/>
    <cellStyle name="Monétaire 2" xfId="5" xr:uid="{00000000-0005-0000-0000-000008000000}"/>
    <cellStyle name="Monétaire 3" xfId="16" xr:uid="{00000000-0005-0000-0000-000009000000}"/>
    <cellStyle name="Normal" xfId="0" builtinId="0"/>
    <cellStyle name="Normal 2" xfId="6" xr:uid="{00000000-0005-0000-0000-00000B000000}"/>
    <cellStyle name="Normal 2 2" xfId="17" xr:uid="{00000000-0005-0000-0000-00000C000000}"/>
    <cellStyle name="Normal 3" xfId="7" xr:uid="{00000000-0005-0000-0000-00000D000000}"/>
    <cellStyle name="Normal 3 2" xfId="12" xr:uid="{00000000-0005-0000-0000-00000E000000}"/>
    <cellStyle name="Normal 4" xfId="13" xr:uid="{00000000-0005-0000-0000-00000F000000}"/>
    <cellStyle name="Pourcentage" xfId="8" builtinId="5"/>
    <cellStyle name="Pourcentage 2" xfId="9" xr:uid="{00000000-0005-0000-0000-000011000000}"/>
    <cellStyle name="Pourcentage 3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102576</xdr:colOff>
      <xdr:row>2</xdr:row>
      <xdr:rowOff>161193</xdr:rowOff>
    </xdr:from>
    <xdr:to>
      <xdr:col>4</xdr:col>
      <xdr:colOff>10582</xdr:colOff>
      <xdr:row>8</xdr:row>
      <xdr:rowOff>36634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02576" y="499860"/>
          <a:ext cx="6437923" cy="891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B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%20VP/Desktop/Test%20EcoBox/3eme%20round%202810/Pr&#233;vision%20EcoBox%20Test%2020141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Prévision des ventes"/>
      <sheetName val="Prévision des couts"/>
      <sheetName val="Investissements"/>
      <sheetName val="Liste"/>
    </sheetNames>
    <sheetDataSet>
      <sheetData sheetId="0"/>
      <sheetData sheetId="1"/>
      <sheetData sheetId="2"/>
      <sheetData sheetId="3"/>
      <sheetData sheetId="4">
        <row r="1">
          <cell r="A1" t="str">
            <v>f</v>
          </cell>
        </row>
        <row r="2">
          <cell r="A2" t="str">
            <v>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31&amp;sub_activiteiten=52&amp;star=&amp;lang=fr" TargetMode="External"/><Relationship Id="rId13" Type="http://schemas.openxmlformats.org/officeDocument/2006/relationships/hyperlink" Target="http://www.ecotips.be/front.cgi?text=5&amp;lang=fr" TargetMode="External"/><Relationship Id="rId3" Type="http://schemas.openxmlformats.org/officeDocument/2006/relationships/hyperlink" Target="http://www.ecotips.be/front.cgi?id_sectoren=&amp;id_activiteiten=63&amp;sub_activiteiten=64&amp;star=&amp;lang=fr" TargetMode="External"/><Relationship Id="rId7" Type="http://schemas.openxmlformats.org/officeDocument/2006/relationships/hyperlink" Target="http://www.ecotips.be/front.cgi?id_sectoren=&amp;id_activiteiten=74&amp;sub_activiteiten=75&amp;star=&amp;lang=fr" TargetMode="External"/><Relationship Id="rId12" Type="http://schemas.openxmlformats.org/officeDocument/2006/relationships/hyperlink" Target="http://www.ecotips.be/front.cgi?id_sectoren=&amp;id_activiteiten=4&amp;sub_activiteiten=14&amp;star=&amp;lang=fr" TargetMode="External"/><Relationship Id="rId2" Type="http://schemas.openxmlformats.org/officeDocument/2006/relationships/hyperlink" Target="http://www.ecotips.be/front.cgi?id_sectoren=&amp;id_activiteiten=5&amp;sub_activiteiten=83&amp;star=&amp;lang=fr" TargetMode="External"/><Relationship Id="rId16" Type="http://schemas.openxmlformats.org/officeDocument/2006/relationships/comments" Target="../comments3.xml"/><Relationship Id="rId1" Type="http://schemas.openxmlformats.org/officeDocument/2006/relationships/hyperlink" Target="http://www.ecotips.be/front.cgi?id_sectoren=&amp;id_activiteiten=19&amp;sub_activiteiten=22&amp;star=&amp;lang=fr" TargetMode="External"/><Relationship Id="rId6" Type="http://schemas.openxmlformats.org/officeDocument/2006/relationships/hyperlink" Target="http://www.ecotips.be/front.cgi?id_sectoren=&amp;id_activiteiten=48&amp;sub_activiteiten=57&amp;star=&amp;lang=fr" TargetMode="External"/><Relationship Id="rId11" Type="http://schemas.openxmlformats.org/officeDocument/2006/relationships/hyperlink" Target="http://www.ecotips.be/front.cgi?id_sectoren=&amp;id_activiteiten=4&amp;sub_activiteiten=62&amp;star=&amp;lang=fr" TargetMode="External"/><Relationship Id="rId5" Type="http://schemas.openxmlformats.org/officeDocument/2006/relationships/hyperlink" Target="http://www.ecotips.be/front.cgi?id_sectoren=&amp;id_activiteiten=5&amp;sub_activiteiten=23&amp;star=&amp;lang=fr" TargetMode="External"/><Relationship Id="rId15" Type="http://schemas.openxmlformats.org/officeDocument/2006/relationships/vmlDrawing" Target="../drawings/vmlDrawing3.vml"/><Relationship Id="rId10" Type="http://schemas.openxmlformats.org/officeDocument/2006/relationships/hyperlink" Target="http://www.ecotips.be/front.cgi?id_sectoren=&amp;id_activiteiten=31&amp;sub_activiteiten=36&amp;star=&amp;lang=fr" TargetMode="External"/><Relationship Id="rId4" Type="http://schemas.openxmlformats.org/officeDocument/2006/relationships/hyperlink" Target="http://www.ecotips.be/front.cgi?id_sectoren=&amp;id_activiteiten=2&amp;sub_activiteiten=10&amp;star=&amp;lang=fr" TargetMode="External"/><Relationship Id="rId9" Type="http://schemas.openxmlformats.org/officeDocument/2006/relationships/hyperlink" Target="http://www.ecotips.be/front.cgi?id_sectoren=&amp;id_activiteiten=74&amp;sub_activiteiten=81&amp;star=&amp;lang=fr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tips.be/front.cgi?id_sectoren=&amp;id_activiteiten=5&amp;sub_activiteiten=25&amp;star=&amp;lang=fr" TargetMode="External"/><Relationship Id="rId2" Type="http://schemas.openxmlformats.org/officeDocument/2006/relationships/hyperlink" Target="http://www.ecotips.be/front.cgi?id_sectoren=&amp;id_activiteiten=74&amp;sub_activiteiten=75&amp;star=&amp;lang=fr" TargetMode="External"/><Relationship Id="rId1" Type="http://schemas.openxmlformats.org/officeDocument/2006/relationships/hyperlink" Target="http://www.ecotips.be/front.cgi?id_sectoren=&amp;id_activiteiten=48&amp;sub_activiteiten=57&amp;star=&amp;lang=fr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74&amp;sub_activiteiten=75&amp;star=&amp;lang=fr" TargetMode="External"/><Relationship Id="rId3" Type="http://schemas.openxmlformats.org/officeDocument/2006/relationships/hyperlink" Target="http://www.ecotips.be/front.cgi?id_sectoren=&amp;id_activiteiten=74&amp;sub_activiteiten=75&amp;star=&amp;lang=fr" TargetMode="External"/><Relationship Id="rId7" Type="http://schemas.openxmlformats.org/officeDocument/2006/relationships/hyperlink" Target="http://www.ecotips.be/front.cgi?id_sectoren=&amp;id_activiteiten=19&amp;sub_activiteiten=20&amp;star=&amp;lang=fr" TargetMode="External"/><Relationship Id="rId2" Type="http://schemas.openxmlformats.org/officeDocument/2006/relationships/hyperlink" Target="http://www.ecotips.be/front.cgi?id_sectoren=&amp;id_activiteiten=6&amp;sub_activiteiten=26&amp;star=&amp;lang=fr" TargetMode="External"/><Relationship Id="rId1" Type="http://schemas.openxmlformats.org/officeDocument/2006/relationships/hyperlink" Target="http://www.ecotips.be/front.cgi?id_sectoren=&amp;id_activiteiten=5&amp;sub_activiteiten=25&amp;star=&amp;lang=fr" TargetMode="External"/><Relationship Id="rId6" Type="http://schemas.openxmlformats.org/officeDocument/2006/relationships/hyperlink" Target="http://www.ecotips.be/front.cgi?id_sectoren=&amp;id_activiteiten=2&amp;star=&amp;lang=fr" TargetMode="External"/><Relationship Id="rId5" Type="http://schemas.openxmlformats.org/officeDocument/2006/relationships/hyperlink" Target="http://www.ecotips.be/front.cgi?id_sectoren=&amp;id_activiteiten=74&amp;sub_activiteiten=84&amp;star=&amp;lang=fr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www.ecotips.be/front.cgi?id_sectoren=&amp;id_activiteiten=5&amp;sub_activiteiten=24&amp;star=&amp;lang=fr" TargetMode="External"/><Relationship Id="rId9" Type="http://schemas.openxmlformats.org/officeDocument/2006/relationships/hyperlink" Target="http://www.ecotips.be/front.cgi?id_sectoren=&amp;id_activiteiten=74&amp;sub_activiteiten=76&amp;star=&amp;lang=f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D35"/>
  <sheetViews>
    <sheetView topLeftCell="A4" zoomScale="130" zoomScaleNormal="130" workbookViewId="0">
      <selection activeCell="B10" sqref="B10"/>
    </sheetView>
  </sheetViews>
  <sheetFormatPr baseColWidth="10" defaultColWidth="11.44140625" defaultRowHeight="11.4"/>
  <cols>
    <col min="1" max="1" width="30.44140625" style="26" customWidth="1"/>
    <col min="2" max="2" width="34.5546875" style="26" customWidth="1"/>
    <col min="3" max="3" width="32.5546875" style="26" customWidth="1"/>
    <col min="4" max="4" width="15.6640625" style="26" customWidth="1"/>
    <col min="5" max="16384" width="11.44140625" style="26"/>
  </cols>
  <sheetData>
    <row r="1" spans="1:4" ht="13.2">
      <c r="A1" s="572" t="s">
        <v>0</v>
      </c>
    </row>
    <row r="2" spans="1:4" s="72" customFormat="1" ht="14.25" customHeight="1">
      <c r="A2" s="74" t="s">
        <v>1</v>
      </c>
      <c r="B2"/>
      <c r="C2"/>
      <c r="D2"/>
    </row>
    <row r="3" spans="1:4" s="74" customFormat="1" ht="14.25" customHeight="1">
      <c r="A3" s="569"/>
      <c r="B3" s="560" t="s">
        <v>2</v>
      </c>
      <c r="C3" s="72"/>
      <c r="D3" s="72"/>
    </row>
    <row r="4" spans="1:4" s="74" customFormat="1" ht="14.25" customHeight="1">
      <c r="A4" s="570"/>
      <c r="B4" s="558" t="s">
        <v>3</v>
      </c>
      <c r="D4" s="26"/>
    </row>
    <row r="5" spans="1:4" ht="14.25" customHeight="1">
      <c r="A5" s="559"/>
      <c r="B5" s="566"/>
      <c r="C5" s="559"/>
      <c r="D5" s="566"/>
    </row>
    <row r="6" spans="1:4" ht="14.25" customHeight="1">
      <c r="A6" s="74" t="s">
        <v>4</v>
      </c>
      <c r="B6"/>
      <c r="C6"/>
      <c r="D6" s="568"/>
    </row>
    <row r="7" spans="1:4" ht="14.25" customHeight="1">
      <c r="A7" s="26" t="s">
        <v>5</v>
      </c>
      <c r="B7"/>
      <c r="C7"/>
      <c r="D7"/>
    </row>
    <row r="8" spans="1:4" s="74" customFormat="1" ht="14.25" customHeight="1">
      <c r="A8" s="26" t="s">
        <v>6</v>
      </c>
      <c r="B8"/>
      <c r="C8"/>
      <c r="D8"/>
    </row>
    <row r="9" spans="1:4" ht="14.25" customHeight="1">
      <c r="A9" s="26" t="s">
        <v>7</v>
      </c>
      <c r="B9"/>
      <c r="C9"/>
      <c r="D9"/>
    </row>
    <row r="10" spans="1:4" ht="14.25" customHeight="1">
      <c r="A10" s="26" t="s">
        <v>8</v>
      </c>
      <c r="B10"/>
      <c r="C10"/>
      <c r="D10" s="568"/>
    </row>
    <row r="11" spans="1:4" ht="14.25" customHeight="1">
      <c r="A11" s="26" t="s">
        <v>9</v>
      </c>
      <c r="B11"/>
      <c r="C11"/>
      <c r="D11" s="568"/>
    </row>
    <row r="12" spans="1:4" s="74" customFormat="1" ht="14.25" customHeight="1">
      <c r="A12" s="26" t="s">
        <v>10</v>
      </c>
      <c r="B12"/>
      <c r="C12"/>
      <c r="D12" s="568"/>
    </row>
    <row r="15" spans="1:4" s="74" customFormat="1" ht="12"/>
    <row r="17" spans="1:4" s="74" customFormat="1" ht="15.6">
      <c r="A17" s="559"/>
      <c r="B17" s="566"/>
      <c r="C17" s="559"/>
      <c r="D17" s="566"/>
    </row>
    <row r="18" spans="1:4" ht="13.2">
      <c r="A18" s="295"/>
      <c r="B18" s="567"/>
    </row>
    <row r="19" spans="1:4" ht="13.2">
      <c r="A19" s="295"/>
      <c r="B19" s="567"/>
    </row>
    <row r="20" spans="1:4" ht="14.4">
      <c r="C20" s="79"/>
    </row>
    <row r="21" spans="1:4" s="74" customFormat="1" ht="15.6">
      <c r="A21" s="559"/>
      <c r="B21" s="566"/>
      <c r="C21" s="559"/>
      <c r="D21" s="566"/>
    </row>
    <row r="23" spans="1:4" s="74" customFormat="1" ht="15.6">
      <c r="A23" s="559"/>
      <c r="B23" s="566"/>
      <c r="C23" s="559"/>
      <c r="D23" s="566"/>
    </row>
    <row r="24" spans="1:4">
      <c r="B24" s="567"/>
    </row>
    <row r="26" spans="1:4" s="74" customFormat="1" ht="12"/>
    <row r="27" spans="1:4">
      <c r="A27" s="32"/>
    </row>
    <row r="28" spans="1:4" s="74" customFormat="1" ht="12"/>
    <row r="30" spans="1:4">
      <c r="A30" s="32"/>
      <c r="B30" s="32"/>
    </row>
    <row r="35" spans="1:2" ht="12">
      <c r="A35" s="74"/>
      <c r="B35" s="74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2">
    <tabColor indexed="9"/>
    <pageSetUpPr fitToPage="1"/>
  </sheetPr>
  <dimension ref="A1:O34"/>
  <sheetViews>
    <sheetView tabSelected="1" topLeftCell="D1" zoomScaleSheetLayoutView="100" workbookViewId="0">
      <selection activeCell="G12" sqref="G12"/>
    </sheetView>
  </sheetViews>
  <sheetFormatPr baseColWidth="10" defaultColWidth="11.44140625" defaultRowHeight="11.4"/>
  <cols>
    <col min="1" max="1" width="11.44140625" style="11"/>
    <col min="2" max="2" width="19" style="11" customWidth="1"/>
    <col min="3" max="3" width="19.109375" style="11" customWidth="1"/>
    <col min="4" max="5" width="14.88671875" style="11" customWidth="1"/>
    <col min="6" max="6" width="14.33203125" style="11" customWidth="1"/>
    <col min="7" max="7" width="9.44140625" style="11" customWidth="1"/>
    <col min="8" max="8" width="12" style="11" bestFit="1" customWidth="1"/>
    <col min="9" max="16384" width="11.44140625" style="11"/>
  </cols>
  <sheetData>
    <row r="1" spans="1:15" ht="12">
      <c r="A1" s="61" t="s">
        <v>354</v>
      </c>
      <c r="B1" s="60"/>
      <c r="C1" s="60"/>
      <c r="D1" s="420">
        <f>'Amortissement crédit1'!C2</f>
        <v>0.04</v>
      </c>
      <c r="E1" s="70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15" customFormat="1" ht="12">
      <c r="A2" s="14" t="s">
        <v>355</v>
      </c>
      <c r="B2" s="15" t="s">
        <v>356</v>
      </c>
      <c r="C2" s="15" t="s">
        <v>357</v>
      </c>
      <c r="D2" s="15" t="s">
        <v>358</v>
      </c>
      <c r="E2" s="18" t="s">
        <v>359</v>
      </c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2">
        <v>1</v>
      </c>
      <c r="B3" s="421">
        <f>'Amortissement crédit1'!C1</f>
        <v>0</v>
      </c>
      <c r="C3" s="422">
        <f>'Amortissement crédit1'!G2</f>
        <v>0</v>
      </c>
      <c r="D3" s="421">
        <f>'Amortissement crédit1'!H2</f>
        <v>0</v>
      </c>
      <c r="E3" s="423">
        <f>'Amortissement crédit1'!$C$6</f>
        <v>0</v>
      </c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62">
        <v>2</v>
      </c>
      <c r="B4" s="421">
        <f>B3-C3</f>
        <v>0</v>
      </c>
      <c r="C4" s="422">
        <f>'Amortissement crédit1'!G3</f>
        <v>0</v>
      </c>
      <c r="D4" s="421">
        <f>'Amortissement crédit1'!H3</f>
        <v>0</v>
      </c>
      <c r="E4" s="423">
        <f>'Amortissement crédit1'!$C$6</f>
        <v>0</v>
      </c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62">
        <v>3</v>
      </c>
      <c r="B5" s="421">
        <f>B4-C4</f>
        <v>0</v>
      </c>
      <c r="C5" s="422">
        <f>'Amortissement crédit1'!G4</f>
        <v>0</v>
      </c>
      <c r="D5" s="421">
        <f>'Amortissement crédit1'!H4</f>
        <v>0</v>
      </c>
      <c r="E5" s="423">
        <f>'Amortissement crédit1'!$C$6</f>
        <v>0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62"/>
      <c r="B6" s="4"/>
      <c r="C6" s="63"/>
      <c r="D6" s="4"/>
      <c r="E6" s="1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">
      <c r="A7" s="405" t="s">
        <v>360</v>
      </c>
      <c r="B7" s="406"/>
      <c r="C7" s="406"/>
      <c r="D7" s="407" t="e">
        <f>#REF!</f>
        <v>#REF!</v>
      </c>
      <c r="E7" s="40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2">
      <c r="A8" s="409" t="s">
        <v>355</v>
      </c>
      <c r="B8" s="410" t="s">
        <v>356</v>
      </c>
      <c r="C8" s="410" t="s">
        <v>357</v>
      </c>
      <c r="D8" s="410" t="s">
        <v>358</v>
      </c>
      <c r="E8" s="411" t="s">
        <v>359</v>
      </c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5" customFormat="1" ht="12">
      <c r="A9" s="62">
        <v>1</v>
      </c>
      <c r="B9" s="413" t="e">
        <f>#REF!</f>
        <v>#REF!</v>
      </c>
      <c r="C9" s="414" t="e">
        <f>#REF!</f>
        <v>#REF!</v>
      </c>
      <c r="D9" s="413" t="e">
        <f>#REF!</f>
        <v>#REF!</v>
      </c>
      <c r="E9" s="415" t="e">
        <f>#REF!</f>
        <v>#REF!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62">
        <v>2</v>
      </c>
      <c r="B10" s="413" t="e">
        <f>B9-C9</f>
        <v>#REF!</v>
      </c>
      <c r="C10" s="414" t="e">
        <f>#REF!</f>
        <v>#REF!</v>
      </c>
      <c r="D10" s="413" t="e">
        <f>#REF!</f>
        <v>#REF!</v>
      </c>
      <c r="E10" s="415" t="e">
        <f>#REF!</f>
        <v>#REF!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62">
        <v>3</v>
      </c>
      <c r="B11" s="413" t="e">
        <f>B10-C10</f>
        <v>#REF!</v>
      </c>
      <c r="C11" s="414" t="e">
        <f>#REF!</f>
        <v>#REF!</v>
      </c>
      <c r="D11" s="413" t="e">
        <f>#REF!</f>
        <v>#REF!</v>
      </c>
      <c r="E11" s="415" t="e">
        <f>#REF!</f>
        <v>#REF!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12"/>
      <c r="B12" s="406"/>
      <c r="C12" s="406"/>
      <c r="D12" s="406"/>
      <c r="E12" s="408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2">
      <c r="A13" s="405" t="s">
        <v>361</v>
      </c>
      <c r="B13" s="406"/>
      <c r="C13" s="406"/>
      <c r="D13" s="407" t="e">
        <f>#REF!</f>
        <v>#REF!</v>
      </c>
      <c r="E13" s="408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s="20" customFormat="1" ht="12">
      <c r="A14" s="409" t="s">
        <v>355</v>
      </c>
      <c r="B14" s="410" t="s">
        <v>356</v>
      </c>
      <c r="C14" s="410" t="s">
        <v>357</v>
      </c>
      <c r="D14" s="410" t="s">
        <v>358</v>
      </c>
      <c r="E14" s="411" t="s">
        <v>359</v>
      </c>
    </row>
    <row r="15" spans="1:15">
      <c r="A15" s="62">
        <v>1</v>
      </c>
      <c r="B15" s="416" t="e">
        <f>#REF!</f>
        <v>#REF!</v>
      </c>
      <c r="C15" s="413" t="e">
        <f>#REF!</f>
        <v>#REF!</v>
      </c>
      <c r="D15" s="413" t="e">
        <f>#REF!</f>
        <v>#REF!</v>
      </c>
      <c r="E15" s="415" t="e">
        <f>#REF!</f>
        <v>#REF!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15" customFormat="1" ht="12">
      <c r="A16" s="62">
        <v>2</v>
      </c>
      <c r="B16" s="416" t="e">
        <f>B15-C15</f>
        <v>#REF!</v>
      </c>
      <c r="C16" s="413" t="e">
        <f>#REF!</f>
        <v>#REF!</v>
      </c>
      <c r="D16" s="413" t="e">
        <f>#REF!</f>
        <v>#REF!</v>
      </c>
      <c r="E16" s="415" t="e">
        <f>#REF!</f>
        <v>#REF!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62">
        <v>3</v>
      </c>
      <c r="B17" s="416" t="e">
        <f>B16-C16</f>
        <v>#REF!</v>
      </c>
      <c r="C17" s="413" t="e">
        <f>#REF!</f>
        <v>#REF!</v>
      </c>
      <c r="D17" s="413" t="e">
        <f>#REF!</f>
        <v>#REF!</v>
      </c>
      <c r="E17" s="415" t="e">
        <f>#REF!</f>
        <v>#REF!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17"/>
      <c r="B18" s="418"/>
      <c r="C18" s="418"/>
      <c r="D18" s="418"/>
      <c r="E18" s="419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2" customFormat="1" ht="12">
      <c r="A19" s="65" t="s">
        <v>362</v>
      </c>
      <c r="B19" s="4"/>
      <c r="C19" s="4"/>
      <c r="D19" s="88" t="e">
        <f>#REF!</f>
        <v>#REF!</v>
      </c>
      <c r="E19" s="17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2">
      <c r="A20" s="14" t="s">
        <v>355</v>
      </c>
      <c r="B20" s="15" t="s">
        <v>356</v>
      </c>
      <c r="C20" s="15" t="s">
        <v>357</v>
      </c>
      <c r="D20" s="15" t="s">
        <v>358</v>
      </c>
      <c r="E20" s="18" t="s">
        <v>359</v>
      </c>
    </row>
    <row r="21" spans="1:15">
      <c r="A21" s="62">
        <v>1</v>
      </c>
      <c r="B21" s="570" t="e">
        <f>#REF!</f>
        <v>#REF!</v>
      </c>
      <c r="C21" s="570" t="e">
        <f>#REF!</f>
        <v>#REF!</v>
      </c>
      <c r="D21" s="570" t="e">
        <f>#REF!</f>
        <v>#REF!</v>
      </c>
      <c r="E21" s="424" t="e">
        <f>#REF!</f>
        <v>#REF!</v>
      </c>
    </row>
    <row r="22" spans="1:15">
      <c r="A22" s="62">
        <v>2</v>
      </c>
      <c r="B22" s="570" t="e">
        <f>B21-C21</f>
        <v>#REF!</v>
      </c>
      <c r="C22" s="570" t="e">
        <f>#REF!</f>
        <v>#REF!</v>
      </c>
      <c r="D22" s="570" t="e">
        <f>#REF!</f>
        <v>#REF!</v>
      </c>
      <c r="E22" s="424" t="e">
        <f>#REF!</f>
        <v>#REF!</v>
      </c>
    </row>
    <row r="23" spans="1:15">
      <c r="A23" s="62">
        <v>3</v>
      </c>
      <c r="B23" s="570" t="e">
        <f>B22-C22</f>
        <v>#REF!</v>
      </c>
      <c r="C23" s="570" t="e">
        <f>#REF!</f>
        <v>#REF!</v>
      </c>
      <c r="D23" s="570" t="e">
        <f>#REF!</f>
        <v>#REF!</v>
      </c>
      <c r="E23" s="424" t="e">
        <f>#REF!</f>
        <v>#REF!</v>
      </c>
    </row>
    <row r="24" spans="1:15">
      <c r="A24" s="16"/>
      <c r="B24" s="4"/>
      <c r="C24" s="4"/>
      <c r="D24" s="4"/>
      <c r="E24" s="17"/>
    </row>
    <row r="25" spans="1:15">
      <c r="A25" s="64"/>
      <c r="B25" s="2"/>
      <c r="C25" s="2"/>
      <c r="D25" s="2"/>
      <c r="E25" s="6"/>
    </row>
    <row r="26" spans="1:15">
      <c r="A26" s="429" t="s">
        <v>259</v>
      </c>
      <c r="B26" s="430"/>
      <c r="C26" s="430"/>
      <c r="D26" s="430"/>
      <c r="E26" s="431"/>
    </row>
    <row r="27" spans="1:15">
      <c r="A27" s="432" t="s">
        <v>355</v>
      </c>
      <c r="B27" s="433" t="s">
        <v>356</v>
      </c>
      <c r="C27" s="433" t="s">
        <v>357</v>
      </c>
      <c r="D27" s="433" t="s">
        <v>358</v>
      </c>
      <c r="E27" s="434" t="s">
        <v>359</v>
      </c>
    </row>
    <row r="28" spans="1:15">
      <c r="A28" s="435">
        <v>1</v>
      </c>
      <c r="B28" s="436" t="e">
        <f t="shared" ref="B28:E30" si="0">B3+B9+B15+B21</f>
        <v>#REF!</v>
      </c>
      <c r="C28" s="436" t="e">
        <f t="shared" si="0"/>
        <v>#REF!</v>
      </c>
      <c r="D28" s="436" t="e">
        <f t="shared" si="0"/>
        <v>#REF!</v>
      </c>
      <c r="E28" s="437" t="e">
        <f t="shared" si="0"/>
        <v>#REF!</v>
      </c>
    </row>
    <row r="29" spans="1:15">
      <c r="A29" s="435">
        <v>2</v>
      </c>
      <c r="B29" s="436" t="e">
        <f t="shared" si="0"/>
        <v>#REF!</v>
      </c>
      <c r="C29" s="436" t="e">
        <f t="shared" si="0"/>
        <v>#REF!</v>
      </c>
      <c r="D29" s="436" t="e">
        <f t="shared" si="0"/>
        <v>#REF!</v>
      </c>
      <c r="E29" s="437" t="e">
        <f t="shared" si="0"/>
        <v>#REF!</v>
      </c>
    </row>
    <row r="30" spans="1:15">
      <c r="A30" s="435">
        <v>3</v>
      </c>
      <c r="B30" s="436" t="e">
        <f t="shared" si="0"/>
        <v>#REF!</v>
      </c>
      <c r="C30" s="436" t="e">
        <f t="shared" si="0"/>
        <v>#REF!</v>
      </c>
      <c r="D30" s="436" t="e">
        <f t="shared" si="0"/>
        <v>#REF!</v>
      </c>
      <c r="E30" s="438" t="e">
        <f t="shared" si="0"/>
        <v>#REF!</v>
      </c>
    </row>
    <row r="31" spans="1:15">
      <c r="A31" s="2"/>
      <c r="B31" s="2"/>
      <c r="C31" s="2"/>
      <c r="D31" s="2"/>
      <c r="E31" s="2"/>
    </row>
    <row r="34" spans="1:3">
      <c r="A34" s="3"/>
      <c r="B34" s="3"/>
      <c r="C34" s="3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1">
    <tabColor indexed="9"/>
  </sheetPr>
  <dimension ref="A1:I57"/>
  <sheetViews>
    <sheetView zoomScaleSheetLayoutView="100" workbookViewId="0">
      <selection activeCell="J11" sqref="J11"/>
    </sheetView>
  </sheetViews>
  <sheetFormatPr baseColWidth="10" defaultColWidth="11.5546875" defaultRowHeight="13.2"/>
  <cols>
    <col min="1" max="1" width="0.33203125" customWidth="1"/>
    <col min="2" max="2" width="16.5546875" customWidth="1"/>
    <col min="3" max="3" width="16.109375" style="41" customWidth="1"/>
    <col min="4" max="4" width="12.33203125" customWidth="1"/>
    <col min="5" max="5" width="14.44140625" customWidth="1"/>
    <col min="6" max="6" width="16.109375" customWidth="1"/>
    <col min="7" max="7" width="13.88671875" customWidth="1"/>
    <col min="8" max="8" width="15.88671875" customWidth="1"/>
    <col min="9" max="9" width="15.6640625" customWidth="1"/>
  </cols>
  <sheetData>
    <row r="1" spans="1:9">
      <c r="A1" s="646" t="s">
        <v>363</v>
      </c>
      <c r="B1" s="646"/>
      <c r="C1" s="599">
        <v>0</v>
      </c>
      <c r="D1" s="86">
        <f>(1/(1+$C2))^$C4</f>
        <v>0.82192710675935132</v>
      </c>
      <c r="E1" s="34"/>
      <c r="F1" s="66" t="s">
        <v>364</v>
      </c>
      <c r="G1" s="58"/>
      <c r="H1" s="67" t="s">
        <v>365</v>
      </c>
      <c r="I1" s="35"/>
    </row>
    <row r="2" spans="1:9">
      <c r="A2" s="646" t="s">
        <v>366</v>
      </c>
      <c r="B2" s="646"/>
      <c r="C2" s="488">
        <v>0.04</v>
      </c>
      <c r="D2" s="86">
        <f>(1+$C2)^(1/12)</f>
        <v>1.0032737397821989</v>
      </c>
      <c r="E2" s="36"/>
      <c r="F2" s="68">
        <v>1</v>
      </c>
      <c r="G2" s="425">
        <f>SUM(E10:E21)</f>
        <v>0</v>
      </c>
      <c r="H2" s="426">
        <f>SUM(D10:D21)</f>
        <v>0</v>
      </c>
    </row>
    <row r="3" spans="1:9">
      <c r="A3" s="646" t="s">
        <v>367</v>
      </c>
      <c r="B3" s="646"/>
      <c r="C3" s="55">
        <f>POWER(1+C2,1/12)-1</f>
        <v>3.2737397821989145E-3</v>
      </c>
      <c r="D3" s="86">
        <f>((1-$D1))/(($D2-1))</f>
        <v>54.394333419206639</v>
      </c>
      <c r="E3" s="34"/>
      <c r="F3" s="68">
        <v>2</v>
      </c>
      <c r="G3" s="425">
        <f>F33-G2</f>
        <v>0</v>
      </c>
      <c r="H3" s="426">
        <f>SUM(D22:D33)</f>
        <v>0</v>
      </c>
    </row>
    <row r="4" spans="1:9">
      <c r="A4" s="647" t="s">
        <v>368</v>
      </c>
      <c r="B4" s="647"/>
      <c r="C4" s="489">
        <v>5</v>
      </c>
      <c r="D4" s="34"/>
      <c r="E4" s="38"/>
      <c r="F4" s="69">
        <v>3</v>
      </c>
      <c r="G4" s="427">
        <f>F45-G3-G2</f>
        <v>0</v>
      </c>
      <c r="H4" s="428">
        <f>SUM(D34:D45)</f>
        <v>0</v>
      </c>
    </row>
    <row r="5" spans="1:9">
      <c r="A5" s="646" t="s">
        <v>369</v>
      </c>
      <c r="B5" s="646"/>
      <c r="C5" s="33">
        <f>C1*C3</f>
        <v>0</v>
      </c>
      <c r="D5" s="39"/>
      <c r="E5" s="40"/>
      <c r="F5" s="37"/>
      <c r="G5" s="33"/>
      <c r="H5" s="33"/>
    </row>
    <row r="6" spans="1:9">
      <c r="A6" s="646" t="s">
        <v>359</v>
      </c>
      <c r="B6" s="646"/>
      <c r="C6" s="56">
        <f>$C$1/$D$3</f>
        <v>0</v>
      </c>
      <c r="D6" s="40"/>
      <c r="E6" s="33"/>
      <c r="F6" s="37"/>
      <c r="G6" s="33"/>
      <c r="H6" s="33"/>
    </row>
    <row r="7" spans="1:9" ht="9.75" customHeight="1" thickBot="1">
      <c r="E7" s="40"/>
      <c r="F7" s="42"/>
    </row>
    <row r="8" spans="1:9" ht="39.6">
      <c r="B8" s="43" t="s">
        <v>370</v>
      </c>
      <c r="C8" s="44" t="s">
        <v>359</v>
      </c>
      <c r="D8" s="44" t="s">
        <v>371</v>
      </c>
      <c r="E8" s="45" t="s">
        <v>372</v>
      </c>
      <c r="F8" s="46" t="s">
        <v>373</v>
      </c>
      <c r="G8" s="47" t="s">
        <v>374</v>
      </c>
      <c r="H8" s="47" t="s">
        <v>375</v>
      </c>
      <c r="I8" s="48" t="s">
        <v>376</v>
      </c>
    </row>
    <row r="9" spans="1:9">
      <c r="B9" s="97">
        <v>0</v>
      </c>
      <c r="C9" s="49"/>
      <c r="D9" s="49"/>
      <c r="E9" s="49"/>
      <c r="F9" s="50"/>
      <c r="G9" s="49">
        <f>C1</f>
        <v>0</v>
      </c>
      <c r="H9" s="49"/>
      <c r="I9" s="51"/>
    </row>
    <row r="10" spans="1:9">
      <c r="B10" s="97">
        <v>1</v>
      </c>
      <c r="C10" s="49">
        <f t="shared" ref="C10:C57" si="0">$C$1/$D$3</f>
        <v>0</v>
      </c>
      <c r="D10" s="49">
        <f>$C$3*$C$1</f>
        <v>0</v>
      </c>
      <c r="E10" s="49">
        <f>C10-D10</f>
        <v>0</v>
      </c>
      <c r="F10" s="49">
        <f>E10+E9</f>
        <v>0</v>
      </c>
      <c r="G10" s="49">
        <f t="shared" ref="G10:G41" si="1">$G$9-F10</f>
        <v>0</v>
      </c>
      <c r="H10" s="49">
        <f>D10+D11+D12</f>
        <v>0</v>
      </c>
      <c r="I10" s="51">
        <f>G10+H10</f>
        <v>0</v>
      </c>
    </row>
    <row r="11" spans="1:9">
      <c r="B11" s="97">
        <v>2</v>
      </c>
      <c r="C11" s="49">
        <f t="shared" si="0"/>
        <v>0</v>
      </c>
      <c r="D11" s="49">
        <f>G10*$C$3</f>
        <v>0</v>
      </c>
      <c r="E11" s="49">
        <f t="shared" ref="E11:E45" si="2">C11-D11</f>
        <v>0</v>
      </c>
      <c r="F11" s="49">
        <f>F10+E11</f>
        <v>0</v>
      </c>
      <c r="G11" s="49">
        <f t="shared" si="1"/>
        <v>0</v>
      </c>
      <c r="H11" s="49">
        <f t="shared" ref="H11:H56" si="3">D11+D12+D13</f>
        <v>0</v>
      </c>
      <c r="I11" s="51">
        <f t="shared" ref="I11:I45" si="4">G11+H11</f>
        <v>0</v>
      </c>
    </row>
    <row r="12" spans="1:9">
      <c r="B12" s="97">
        <v>3</v>
      </c>
      <c r="C12" s="49">
        <f t="shared" si="0"/>
        <v>0</v>
      </c>
      <c r="D12" s="49">
        <f t="shared" ref="D12:D45" si="5">G11*$C$3</f>
        <v>0</v>
      </c>
      <c r="E12" s="49">
        <f t="shared" si="2"/>
        <v>0</v>
      </c>
      <c r="F12" s="49">
        <f t="shared" ref="F12:F45" si="6">F11+E12</f>
        <v>0</v>
      </c>
      <c r="G12" s="49">
        <f t="shared" si="1"/>
        <v>0</v>
      </c>
      <c r="H12" s="49">
        <f t="shared" si="3"/>
        <v>0</v>
      </c>
      <c r="I12" s="51">
        <f t="shared" si="4"/>
        <v>0</v>
      </c>
    </row>
    <row r="13" spans="1:9">
      <c r="B13" s="97">
        <v>4</v>
      </c>
      <c r="C13" s="49">
        <f t="shared" si="0"/>
        <v>0</v>
      </c>
      <c r="D13" s="49">
        <f t="shared" si="5"/>
        <v>0</v>
      </c>
      <c r="E13" s="49">
        <f t="shared" si="2"/>
        <v>0</v>
      </c>
      <c r="F13" s="49">
        <f t="shared" si="6"/>
        <v>0</v>
      </c>
      <c r="G13" s="49">
        <f t="shared" si="1"/>
        <v>0</v>
      </c>
      <c r="H13" s="49">
        <f t="shared" si="3"/>
        <v>0</v>
      </c>
      <c r="I13" s="51">
        <f t="shared" si="4"/>
        <v>0</v>
      </c>
    </row>
    <row r="14" spans="1:9">
      <c r="B14" s="97">
        <v>5</v>
      </c>
      <c r="C14" s="49">
        <f t="shared" si="0"/>
        <v>0</v>
      </c>
      <c r="D14" s="49">
        <f t="shared" si="5"/>
        <v>0</v>
      </c>
      <c r="E14" s="49">
        <f t="shared" si="2"/>
        <v>0</v>
      </c>
      <c r="F14" s="49">
        <f t="shared" si="6"/>
        <v>0</v>
      </c>
      <c r="G14" s="49">
        <f t="shared" si="1"/>
        <v>0</v>
      </c>
      <c r="H14" s="49">
        <f t="shared" si="3"/>
        <v>0</v>
      </c>
      <c r="I14" s="51">
        <f t="shared" si="4"/>
        <v>0</v>
      </c>
    </row>
    <row r="15" spans="1:9">
      <c r="B15" s="97">
        <v>6</v>
      </c>
      <c r="C15" s="49">
        <f t="shared" si="0"/>
        <v>0</v>
      </c>
      <c r="D15" s="49">
        <f t="shared" si="5"/>
        <v>0</v>
      </c>
      <c r="E15" s="49">
        <f t="shared" si="2"/>
        <v>0</v>
      </c>
      <c r="F15" s="49">
        <f t="shared" si="6"/>
        <v>0</v>
      </c>
      <c r="G15" s="49">
        <f t="shared" si="1"/>
        <v>0</v>
      </c>
      <c r="H15" s="49">
        <f t="shared" si="3"/>
        <v>0</v>
      </c>
      <c r="I15" s="51">
        <f t="shared" si="4"/>
        <v>0</v>
      </c>
    </row>
    <row r="16" spans="1:9">
      <c r="B16" s="97">
        <v>7</v>
      </c>
      <c r="C16" s="49">
        <f t="shared" si="0"/>
        <v>0</v>
      </c>
      <c r="D16" s="49">
        <f t="shared" si="5"/>
        <v>0</v>
      </c>
      <c r="E16" s="49">
        <f t="shared" si="2"/>
        <v>0</v>
      </c>
      <c r="F16" s="49">
        <f t="shared" si="6"/>
        <v>0</v>
      </c>
      <c r="G16" s="49">
        <f t="shared" si="1"/>
        <v>0</v>
      </c>
      <c r="H16" s="49">
        <f t="shared" si="3"/>
        <v>0</v>
      </c>
      <c r="I16" s="51">
        <f t="shared" si="4"/>
        <v>0</v>
      </c>
    </row>
    <row r="17" spans="2:9">
      <c r="B17" s="97">
        <v>8</v>
      </c>
      <c r="C17" s="49">
        <f t="shared" si="0"/>
        <v>0</v>
      </c>
      <c r="D17" s="49">
        <f t="shared" si="5"/>
        <v>0</v>
      </c>
      <c r="E17" s="49">
        <f t="shared" si="2"/>
        <v>0</v>
      </c>
      <c r="F17" s="49">
        <f t="shared" si="6"/>
        <v>0</v>
      </c>
      <c r="G17" s="49">
        <f t="shared" si="1"/>
        <v>0</v>
      </c>
      <c r="H17" s="49">
        <f t="shared" si="3"/>
        <v>0</v>
      </c>
      <c r="I17" s="51">
        <f t="shared" si="4"/>
        <v>0</v>
      </c>
    </row>
    <row r="18" spans="2:9">
      <c r="B18" s="97">
        <v>9</v>
      </c>
      <c r="C18" s="49">
        <f t="shared" si="0"/>
        <v>0</v>
      </c>
      <c r="D18" s="49">
        <f t="shared" si="5"/>
        <v>0</v>
      </c>
      <c r="E18" s="49">
        <f t="shared" si="2"/>
        <v>0</v>
      </c>
      <c r="F18" s="49">
        <f t="shared" si="6"/>
        <v>0</v>
      </c>
      <c r="G18" s="49">
        <f t="shared" si="1"/>
        <v>0</v>
      </c>
      <c r="H18" s="49">
        <f t="shared" si="3"/>
        <v>0</v>
      </c>
      <c r="I18" s="51">
        <f t="shared" si="4"/>
        <v>0</v>
      </c>
    </row>
    <row r="19" spans="2:9">
      <c r="B19" s="97">
        <v>10</v>
      </c>
      <c r="C19" s="49">
        <f t="shared" si="0"/>
        <v>0</v>
      </c>
      <c r="D19" s="49">
        <f t="shared" si="5"/>
        <v>0</v>
      </c>
      <c r="E19" s="49">
        <f t="shared" si="2"/>
        <v>0</v>
      </c>
      <c r="F19" s="49">
        <f t="shared" si="6"/>
        <v>0</v>
      </c>
      <c r="G19" s="49">
        <f t="shared" si="1"/>
        <v>0</v>
      </c>
      <c r="H19" s="49">
        <f t="shared" si="3"/>
        <v>0</v>
      </c>
      <c r="I19" s="51">
        <f t="shared" si="4"/>
        <v>0</v>
      </c>
    </row>
    <row r="20" spans="2:9">
      <c r="B20" s="97">
        <v>11</v>
      </c>
      <c r="C20" s="49">
        <f t="shared" si="0"/>
        <v>0</v>
      </c>
      <c r="D20" s="49">
        <f t="shared" si="5"/>
        <v>0</v>
      </c>
      <c r="E20" s="49">
        <f t="shared" si="2"/>
        <v>0</v>
      </c>
      <c r="F20" s="49">
        <f t="shared" si="6"/>
        <v>0</v>
      </c>
      <c r="G20" s="49">
        <f t="shared" si="1"/>
        <v>0</v>
      </c>
      <c r="H20" s="49">
        <f t="shared" si="3"/>
        <v>0</v>
      </c>
      <c r="I20" s="51">
        <f t="shared" si="4"/>
        <v>0</v>
      </c>
    </row>
    <row r="21" spans="2:9">
      <c r="B21" s="97">
        <v>12</v>
      </c>
      <c r="C21" s="49">
        <f t="shared" si="0"/>
        <v>0</v>
      </c>
      <c r="D21" s="49">
        <f t="shared" si="5"/>
        <v>0</v>
      </c>
      <c r="E21" s="49">
        <f t="shared" si="2"/>
        <v>0</v>
      </c>
      <c r="F21" s="49">
        <f t="shared" si="6"/>
        <v>0</v>
      </c>
      <c r="G21" s="49">
        <f t="shared" si="1"/>
        <v>0</v>
      </c>
      <c r="H21" s="49">
        <f t="shared" si="3"/>
        <v>0</v>
      </c>
      <c r="I21" s="51">
        <f t="shared" si="4"/>
        <v>0</v>
      </c>
    </row>
    <row r="22" spans="2:9">
      <c r="B22" s="97">
        <v>13</v>
      </c>
      <c r="C22" s="49">
        <f t="shared" si="0"/>
        <v>0</v>
      </c>
      <c r="D22" s="49">
        <f t="shared" si="5"/>
        <v>0</v>
      </c>
      <c r="E22" s="49">
        <f t="shared" si="2"/>
        <v>0</v>
      </c>
      <c r="F22" s="49">
        <f t="shared" si="6"/>
        <v>0</v>
      </c>
      <c r="G22" s="49">
        <f t="shared" si="1"/>
        <v>0</v>
      </c>
      <c r="H22" s="49">
        <f t="shared" si="3"/>
        <v>0</v>
      </c>
      <c r="I22" s="51">
        <f t="shared" si="4"/>
        <v>0</v>
      </c>
    </row>
    <row r="23" spans="2:9">
      <c r="B23" s="97">
        <v>14</v>
      </c>
      <c r="C23" s="49">
        <f t="shared" si="0"/>
        <v>0</v>
      </c>
      <c r="D23" s="49">
        <f t="shared" si="5"/>
        <v>0</v>
      </c>
      <c r="E23" s="49">
        <f t="shared" si="2"/>
        <v>0</v>
      </c>
      <c r="F23" s="49">
        <f t="shared" si="6"/>
        <v>0</v>
      </c>
      <c r="G23" s="49">
        <f t="shared" si="1"/>
        <v>0</v>
      </c>
      <c r="H23" s="49">
        <f t="shared" si="3"/>
        <v>0</v>
      </c>
      <c r="I23" s="51">
        <f t="shared" si="4"/>
        <v>0</v>
      </c>
    </row>
    <row r="24" spans="2:9">
      <c r="B24" s="97">
        <v>15</v>
      </c>
      <c r="C24" s="49">
        <f t="shared" si="0"/>
        <v>0</v>
      </c>
      <c r="D24" s="49">
        <f t="shared" si="5"/>
        <v>0</v>
      </c>
      <c r="E24" s="49">
        <f t="shared" si="2"/>
        <v>0</v>
      </c>
      <c r="F24" s="49">
        <f t="shared" si="6"/>
        <v>0</v>
      </c>
      <c r="G24" s="49">
        <f t="shared" si="1"/>
        <v>0</v>
      </c>
      <c r="H24" s="49">
        <f t="shared" si="3"/>
        <v>0</v>
      </c>
      <c r="I24" s="51">
        <f t="shared" si="4"/>
        <v>0</v>
      </c>
    </row>
    <row r="25" spans="2:9">
      <c r="B25" s="97">
        <v>16</v>
      </c>
      <c r="C25" s="49">
        <f t="shared" si="0"/>
        <v>0</v>
      </c>
      <c r="D25" s="49">
        <f t="shared" si="5"/>
        <v>0</v>
      </c>
      <c r="E25" s="49">
        <f t="shared" si="2"/>
        <v>0</v>
      </c>
      <c r="F25" s="49">
        <f t="shared" si="6"/>
        <v>0</v>
      </c>
      <c r="G25" s="49">
        <f t="shared" si="1"/>
        <v>0</v>
      </c>
      <c r="H25" s="49">
        <f t="shared" si="3"/>
        <v>0</v>
      </c>
      <c r="I25" s="51">
        <f t="shared" si="4"/>
        <v>0</v>
      </c>
    </row>
    <row r="26" spans="2:9">
      <c r="B26" s="97">
        <v>17</v>
      </c>
      <c r="C26" s="49">
        <f t="shared" si="0"/>
        <v>0</v>
      </c>
      <c r="D26" s="49">
        <f t="shared" si="5"/>
        <v>0</v>
      </c>
      <c r="E26" s="49">
        <f t="shared" si="2"/>
        <v>0</v>
      </c>
      <c r="F26" s="49">
        <f t="shared" si="6"/>
        <v>0</v>
      </c>
      <c r="G26" s="49">
        <f t="shared" si="1"/>
        <v>0</v>
      </c>
      <c r="H26" s="49">
        <f t="shared" si="3"/>
        <v>0</v>
      </c>
      <c r="I26" s="51">
        <f t="shared" si="4"/>
        <v>0</v>
      </c>
    </row>
    <row r="27" spans="2:9">
      <c r="B27" s="97">
        <v>18</v>
      </c>
      <c r="C27" s="49">
        <f t="shared" si="0"/>
        <v>0</v>
      </c>
      <c r="D27" s="49">
        <f t="shared" si="5"/>
        <v>0</v>
      </c>
      <c r="E27" s="49">
        <f t="shared" si="2"/>
        <v>0</v>
      </c>
      <c r="F27" s="49">
        <f t="shared" si="6"/>
        <v>0</v>
      </c>
      <c r="G27" s="49">
        <f t="shared" si="1"/>
        <v>0</v>
      </c>
      <c r="H27" s="49">
        <f t="shared" si="3"/>
        <v>0</v>
      </c>
      <c r="I27" s="51">
        <f t="shared" si="4"/>
        <v>0</v>
      </c>
    </row>
    <row r="28" spans="2:9">
      <c r="B28" s="97">
        <v>19</v>
      </c>
      <c r="C28" s="49">
        <f t="shared" si="0"/>
        <v>0</v>
      </c>
      <c r="D28" s="49">
        <f t="shared" si="5"/>
        <v>0</v>
      </c>
      <c r="E28" s="49">
        <f t="shared" si="2"/>
        <v>0</v>
      </c>
      <c r="F28" s="49">
        <f t="shared" si="6"/>
        <v>0</v>
      </c>
      <c r="G28" s="49">
        <f t="shared" si="1"/>
        <v>0</v>
      </c>
      <c r="H28" s="49">
        <f t="shared" si="3"/>
        <v>0</v>
      </c>
      <c r="I28" s="51">
        <f t="shared" si="4"/>
        <v>0</v>
      </c>
    </row>
    <row r="29" spans="2:9">
      <c r="B29" s="97">
        <v>20</v>
      </c>
      <c r="C29" s="49">
        <f t="shared" si="0"/>
        <v>0</v>
      </c>
      <c r="D29" s="49">
        <f t="shared" si="5"/>
        <v>0</v>
      </c>
      <c r="E29" s="49">
        <f t="shared" si="2"/>
        <v>0</v>
      </c>
      <c r="F29" s="49">
        <f t="shared" si="6"/>
        <v>0</v>
      </c>
      <c r="G29" s="49">
        <f t="shared" si="1"/>
        <v>0</v>
      </c>
      <c r="H29" s="49">
        <f t="shared" si="3"/>
        <v>0</v>
      </c>
      <c r="I29" s="51">
        <f t="shared" si="4"/>
        <v>0</v>
      </c>
    </row>
    <row r="30" spans="2:9">
      <c r="B30" s="97">
        <v>21</v>
      </c>
      <c r="C30" s="49">
        <f t="shared" si="0"/>
        <v>0</v>
      </c>
      <c r="D30" s="49">
        <f t="shared" si="5"/>
        <v>0</v>
      </c>
      <c r="E30" s="49">
        <f t="shared" si="2"/>
        <v>0</v>
      </c>
      <c r="F30" s="49">
        <f t="shared" si="6"/>
        <v>0</v>
      </c>
      <c r="G30" s="49">
        <f t="shared" si="1"/>
        <v>0</v>
      </c>
      <c r="H30" s="49">
        <f t="shared" si="3"/>
        <v>0</v>
      </c>
      <c r="I30" s="51">
        <f t="shared" si="4"/>
        <v>0</v>
      </c>
    </row>
    <row r="31" spans="2:9">
      <c r="B31" s="97">
        <v>22</v>
      </c>
      <c r="C31" s="49">
        <f t="shared" si="0"/>
        <v>0</v>
      </c>
      <c r="D31" s="49">
        <f t="shared" si="5"/>
        <v>0</v>
      </c>
      <c r="E31" s="49">
        <f t="shared" si="2"/>
        <v>0</v>
      </c>
      <c r="F31" s="49">
        <f t="shared" si="6"/>
        <v>0</v>
      </c>
      <c r="G31" s="49">
        <f t="shared" si="1"/>
        <v>0</v>
      </c>
      <c r="H31" s="49">
        <f t="shared" si="3"/>
        <v>0</v>
      </c>
      <c r="I31" s="51">
        <f t="shared" si="4"/>
        <v>0</v>
      </c>
    </row>
    <row r="32" spans="2:9">
      <c r="B32" s="97">
        <v>23</v>
      </c>
      <c r="C32" s="49">
        <f t="shared" si="0"/>
        <v>0</v>
      </c>
      <c r="D32" s="49">
        <f t="shared" si="5"/>
        <v>0</v>
      </c>
      <c r="E32" s="49">
        <f t="shared" si="2"/>
        <v>0</v>
      </c>
      <c r="F32" s="49">
        <f t="shared" si="6"/>
        <v>0</v>
      </c>
      <c r="G32" s="49">
        <f t="shared" si="1"/>
        <v>0</v>
      </c>
      <c r="H32" s="49">
        <f t="shared" si="3"/>
        <v>0</v>
      </c>
      <c r="I32" s="51">
        <f t="shared" si="4"/>
        <v>0</v>
      </c>
    </row>
    <row r="33" spans="2:9">
      <c r="B33" s="97">
        <v>24</v>
      </c>
      <c r="C33" s="49">
        <f t="shared" si="0"/>
        <v>0</v>
      </c>
      <c r="D33" s="49">
        <f t="shared" si="5"/>
        <v>0</v>
      </c>
      <c r="E33" s="49">
        <f t="shared" si="2"/>
        <v>0</v>
      </c>
      <c r="F33" s="49">
        <f t="shared" si="6"/>
        <v>0</v>
      </c>
      <c r="G33" s="49">
        <f t="shared" si="1"/>
        <v>0</v>
      </c>
      <c r="H33" s="49">
        <f t="shared" si="3"/>
        <v>0</v>
      </c>
      <c r="I33" s="51">
        <f t="shared" si="4"/>
        <v>0</v>
      </c>
    </row>
    <row r="34" spans="2:9">
      <c r="B34" s="97">
        <v>25</v>
      </c>
      <c r="C34" s="49">
        <f t="shared" si="0"/>
        <v>0</v>
      </c>
      <c r="D34" s="49">
        <f t="shared" si="5"/>
        <v>0</v>
      </c>
      <c r="E34" s="49">
        <f t="shared" si="2"/>
        <v>0</v>
      </c>
      <c r="F34" s="49">
        <f t="shared" si="6"/>
        <v>0</v>
      </c>
      <c r="G34" s="49">
        <f t="shared" si="1"/>
        <v>0</v>
      </c>
      <c r="H34" s="49">
        <f t="shared" si="3"/>
        <v>0</v>
      </c>
      <c r="I34" s="51">
        <f t="shared" si="4"/>
        <v>0</v>
      </c>
    </row>
    <row r="35" spans="2:9">
      <c r="B35" s="97">
        <v>26</v>
      </c>
      <c r="C35" s="49">
        <f t="shared" si="0"/>
        <v>0</v>
      </c>
      <c r="D35" s="49">
        <f t="shared" si="5"/>
        <v>0</v>
      </c>
      <c r="E35" s="49">
        <f t="shared" si="2"/>
        <v>0</v>
      </c>
      <c r="F35" s="49">
        <f t="shared" si="6"/>
        <v>0</v>
      </c>
      <c r="G35" s="49">
        <f t="shared" si="1"/>
        <v>0</v>
      </c>
      <c r="H35" s="49">
        <f t="shared" si="3"/>
        <v>0</v>
      </c>
      <c r="I35" s="51">
        <f t="shared" si="4"/>
        <v>0</v>
      </c>
    </row>
    <row r="36" spans="2:9">
      <c r="B36" s="97">
        <v>27</v>
      </c>
      <c r="C36" s="49">
        <f t="shared" si="0"/>
        <v>0</v>
      </c>
      <c r="D36" s="49">
        <f t="shared" si="5"/>
        <v>0</v>
      </c>
      <c r="E36" s="49">
        <f t="shared" si="2"/>
        <v>0</v>
      </c>
      <c r="F36" s="49">
        <f t="shared" si="6"/>
        <v>0</v>
      </c>
      <c r="G36" s="49">
        <f t="shared" si="1"/>
        <v>0</v>
      </c>
      <c r="H36" s="49">
        <f t="shared" si="3"/>
        <v>0</v>
      </c>
      <c r="I36" s="51">
        <f t="shared" si="4"/>
        <v>0</v>
      </c>
    </row>
    <row r="37" spans="2:9">
      <c r="B37" s="97">
        <v>28</v>
      </c>
      <c r="C37" s="49">
        <f t="shared" si="0"/>
        <v>0</v>
      </c>
      <c r="D37" s="49">
        <f t="shared" si="5"/>
        <v>0</v>
      </c>
      <c r="E37" s="49">
        <f t="shared" si="2"/>
        <v>0</v>
      </c>
      <c r="F37" s="49">
        <f t="shared" si="6"/>
        <v>0</v>
      </c>
      <c r="G37" s="49">
        <f t="shared" si="1"/>
        <v>0</v>
      </c>
      <c r="H37" s="49">
        <f t="shared" si="3"/>
        <v>0</v>
      </c>
      <c r="I37" s="51">
        <f t="shared" si="4"/>
        <v>0</v>
      </c>
    </row>
    <row r="38" spans="2:9">
      <c r="B38" s="97">
        <v>29</v>
      </c>
      <c r="C38" s="49">
        <f t="shared" si="0"/>
        <v>0</v>
      </c>
      <c r="D38" s="49">
        <f t="shared" si="5"/>
        <v>0</v>
      </c>
      <c r="E38" s="49">
        <f t="shared" si="2"/>
        <v>0</v>
      </c>
      <c r="F38" s="49">
        <f t="shared" si="6"/>
        <v>0</v>
      </c>
      <c r="G38" s="49">
        <f t="shared" si="1"/>
        <v>0</v>
      </c>
      <c r="H38" s="49">
        <f t="shared" si="3"/>
        <v>0</v>
      </c>
      <c r="I38" s="51">
        <f t="shared" si="4"/>
        <v>0</v>
      </c>
    </row>
    <row r="39" spans="2:9">
      <c r="B39" s="97">
        <v>30</v>
      </c>
      <c r="C39" s="49">
        <f t="shared" si="0"/>
        <v>0</v>
      </c>
      <c r="D39" s="49">
        <f t="shared" si="5"/>
        <v>0</v>
      </c>
      <c r="E39" s="49">
        <f t="shared" si="2"/>
        <v>0</v>
      </c>
      <c r="F39" s="49">
        <f t="shared" si="6"/>
        <v>0</v>
      </c>
      <c r="G39" s="49">
        <f t="shared" si="1"/>
        <v>0</v>
      </c>
      <c r="H39" s="49">
        <f t="shared" si="3"/>
        <v>0</v>
      </c>
      <c r="I39" s="51">
        <f t="shared" si="4"/>
        <v>0</v>
      </c>
    </row>
    <row r="40" spans="2:9">
      <c r="B40" s="97">
        <v>31</v>
      </c>
      <c r="C40" s="49">
        <f t="shared" si="0"/>
        <v>0</v>
      </c>
      <c r="D40" s="49">
        <f t="shared" si="5"/>
        <v>0</v>
      </c>
      <c r="E40" s="49">
        <f t="shared" si="2"/>
        <v>0</v>
      </c>
      <c r="F40" s="49">
        <f t="shared" si="6"/>
        <v>0</v>
      </c>
      <c r="G40" s="49">
        <f t="shared" si="1"/>
        <v>0</v>
      </c>
      <c r="H40" s="49">
        <f t="shared" si="3"/>
        <v>0</v>
      </c>
      <c r="I40" s="51">
        <f t="shared" si="4"/>
        <v>0</v>
      </c>
    </row>
    <row r="41" spans="2:9">
      <c r="B41" s="97">
        <v>32</v>
      </c>
      <c r="C41" s="49">
        <f t="shared" si="0"/>
        <v>0</v>
      </c>
      <c r="D41" s="49">
        <f t="shared" si="5"/>
        <v>0</v>
      </c>
      <c r="E41" s="49">
        <f t="shared" si="2"/>
        <v>0</v>
      </c>
      <c r="F41" s="49">
        <f t="shared" si="6"/>
        <v>0</v>
      </c>
      <c r="G41" s="49">
        <f t="shared" si="1"/>
        <v>0</v>
      </c>
      <c r="H41" s="49">
        <f t="shared" si="3"/>
        <v>0</v>
      </c>
      <c r="I41" s="51">
        <f t="shared" si="4"/>
        <v>0</v>
      </c>
    </row>
    <row r="42" spans="2:9">
      <c r="B42" s="97">
        <v>33</v>
      </c>
      <c r="C42" s="49">
        <f t="shared" si="0"/>
        <v>0</v>
      </c>
      <c r="D42" s="49">
        <f t="shared" si="5"/>
        <v>0</v>
      </c>
      <c r="E42" s="49">
        <f t="shared" si="2"/>
        <v>0</v>
      </c>
      <c r="F42" s="49">
        <f t="shared" si="6"/>
        <v>0</v>
      </c>
      <c r="G42" s="49">
        <f>$G$9-F42</f>
        <v>0</v>
      </c>
      <c r="H42" s="49">
        <f t="shared" si="3"/>
        <v>0</v>
      </c>
      <c r="I42" s="51">
        <f t="shared" si="4"/>
        <v>0</v>
      </c>
    </row>
    <row r="43" spans="2:9">
      <c r="B43" s="97">
        <v>34</v>
      </c>
      <c r="C43" s="49">
        <f t="shared" si="0"/>
        <v>0</v>
      </c>
      <c r="D43" s="49">
        <f t="shared" si="5"/>
        <v>0</v>
      </c>
      <c r="E43" s="49">
        <f t="shared" si="2"/>
        <v>0</v>
      </c>
      <c r="F43" s="49">
        <f t="shared" si="6"/>
        <v>0</v>
      </c>
      <c r="G43" s="49">
        <f>$G$9-F43</f>
        <v>0</v>
      </c>
      <c r="H43" s="49">
        <f t="shared" si="3"/>
        <v>0</v>
      </c>
      <c r="I43" s="51">
        <f t="shared" si="4"/>
        <v>0</v>
      </c>
    </row>
    <row r="44" spans="2:9">
      <c r="B44" s="97">
        <v>35</v>
      </c>
      <c r="C44" s="49">
        <f t="shared" si="0"/>
        <v>0</v>
      </c>
      <c r="D44" s="49">
        <f t="shared" si="5"/>
        <v>0</v>
      </c>
      <c r="E44" s="49">
        <f t="shared" si="2"/>
        <v>0</v>
      </c>
      <c r="F44" s="49">
        <f t="shared" si="6"/>
        <v>0</v>
      </c>
      <c r="G44" s="49">
        <f>$G$9-F44</f>
        <v>0</v>
      </c>
      <c r="H44" s="49">
        <f t="shared" si="3"/>
        <v>0</v>
      </c>
      <c r="I44" s="51">
        <f t="shared" si="4"/>
        <v>0</v>
      </c>
    </row>
    <row r="45" spans="2:9">
      <c r="B45" s="97">
        <v>36</v>
      </c>
      <c r="C45" s="49">
        <f t="shared" si="0"/>
        <v>0</v>
      </c>
      <c r="D45" s="49">
        <f t="shared" si="5"/>
        <v>0</v>
      </c>
      <c r="E45" s="49">
        <f t="shared" si="2"/>
        <v>0</v>
      </c>
      <c r="F45" s="49">
        <f t="shared" si="6"/>
        <v>0</v>
      </c>
      <c r="G45" s="49">
        <f>$G$9-F45</f>
        <v>0</v>
      </c>
      <c r="H45" s="49">
        <f t="shared" si="3"/>
        <v>0</v>
      </c>
      <c r="I45" s="51">
        <f t="shared" si="4"/>
        <v>0</v>
      </c>
    </row>
    <row r="46" spans="2:9">
      <c r="B46" s="97">
        <v>37</v>
      </c>
      <c r="C46" s="49">
        <f t="shared" si="0"/>
        <v>0</v>
      </c>
      <c r="D46" s="49">
        <f t="shared" ref="D46:D57" si="7">G45*$C$3</f>
        <v>0</v>
      </c>
      <c r="E46" s="49">
        <f t="shared" ref="E46:E57" si="8">C46-D46</f>
        <v>0</v>
      </c>
      <c r="F46" s="49">
        <f t="shared" ref="F46:F57" si="9">F45+E46</f>
        <v>0</v>
      </c>
      <c r="G46" s="49">
        <f t="shared" ref="G46:G57" si="10">$G$9-F46</f>
        <v>0</v>
      </c>
      <c r="H46" s="49">
        <f t="shared" si="3"/>
        <v>0</v>
      </c>
      <c r="I46" s="51">
        <f t="shared" ref="I46:I56" si="11">G46+H46</f>
        <v>0</v>
      </c>
    </row>
    <row r="47" spans="2:9">
      <c r="B47" s="97">
        <v>38</v>
      </c>
      <c r="C47" s="49">
        <f t="shared" si="0"/>
        <v>0</v>
      </c>
      <c r="D47" s="49">
        <f t="shared" si="7"/>
        <v>0</v>
      </c>
      <c r="E47" s="49">
        <f t="shared" si="8"/>
        <v>0</v>
      </c>
      <c r="F47" s="49">
        <f t="shared" si="9"/>
        <v>0</v>
      </c>
      <c r="G47" s="49">
        <f t="shared" si="10"/>
        <v>0</v>
      </c>
      <c r="H47" s="49">
        <f t="shared" si="3"/>
        <v>0</v>
      </c>
      <c r="I47" s="51">
        <f t="shared" si="11"/>
        <v>0</v>
      </c>
    </row>
    <row r="48" spans="2:9">
      <c r="B48" s="97">
        <v>39</v>
      </c>
      <c r="C48" s="49">
        <f t="shared" si="0"/>
        <v>0</v>
      </c>
      <c r="D48" s="49">
        <f t="shared" si="7"/>
        <v>0</v>
      </c>
      <c r="E48" s="49">
        <f t="shared" si="8"/>
        <v>0</v>
      </c>
      <c r="F48" s="49">
        <f t="shared" si="9"/>
        <v>0</v>
      </c>
      <c r="G48" s="49">
        <f t="shared" si="10"/>
        <v>0</v>
      </c>
      <c r="H48" s="49">
        <f t="shared" si="3"/>
        <v>0</v>
      </c>
      <c r="I48" s="51">
        <f t="shared" si="11"/>
        <v>0</v>
      </c>
    </row>
    <row r="49" spans="2:9">
      <c r="B49" s="97">
        <v>40</v>
      </c>
      <c r="C49" s="49">
        <f t="shared" si="0"/>
        <v>0</v>
      </c>
      <c r="D49" s="49">
        <f t="shared" si="7"/>
        <v>0</v>
      </c>
      <c r="E49" s="49">
        <f t="shared" si="8"/>
        <v>0</v>
      </c>
      <c r="F49" s="49">
        <f t="shared" si="9"/>
        <v>0</v>
      </c>
      <c r="G49" s="49">
        <f t="shared" si="10"/>
        <v>0</v>
      </c>
      <c r="H49" s="49">
        <f t="shared" si="3"/>
        <v>0</v>
      </c>
      <c r="I49" s="51">
        <f t="shared" si="11"/>
        <v>0</v>
      </c>
    </row>
    <row r="50" spans="2:9">
      <c r="B50" s="97">
        <v>41</v>
      </c>
      <c r="C50" s="49">
        <f t="shared" si="0"/>
        <v>0</v>
      </c>
      <c r="D50" s="49">
        <f t="shared" si="7"/>
        <v>0</v>
      </c>
      <c r="E50" s="49">
        <f t="shared" si="8"/>
        <v>0</v>
      </c>
      <c r="F50" s="49">
        <f t="shared" si="9"/>
        <v>0</v>
      </c>
      <c r="G50" s="49">
        <f t="shared" si="10"/>
        <v>0</v>
      </c>
      <c r="H50" s="49">
        <f t="shared" si="3"/>
        <v>0</v>
      </c>
      <c r="I50" s="51">
        <f t="shared" si="11"/>
        <v>0</v>
      </c>
    </row>
    <row r="51" spans="2:9">
      <c r="B51" s="97">
        <v>42</v>
      </c>
      <c r="C51" s="49">
        <f t="shared" si="0"/>
        <v>0</v>
      </c>
      <c r="D51" s="49">
        <f t="shared" si="7"/>
        <v>0</v>
      </c>
      <c r="E51" s="49">
        <f t="shared" si="8"/>
        <v>0</v>
      </c>
      <c r="F51" s="49">
        <f t="shared" si="9"/>
        <v>0</v>
      </c>
      <c r="G51" s="49">
        <f t="shared" si="10"/>
        <v>0</v>
      </c>
      <c r="H51" s="49">
        <f t="shared" si="3"/>
        <v>0</v>
      </c>
      <c r="I51" s="51">
        <f t="shared" si="11"/>
        <v>0</v>
      </c>
    </row>
    <row r="52" spans="2:9">
      <c r="B52" s="97">
        <v>43</v>
      </c>
      <c r="C52" s="49">
        <f t="shared" si="0"/>
        <v>0</v>
      </c>
      <c r="D52" s="49">
        <f t="shared" si="7"/>
        <v>0</v>
      </c>
      <c r="E52" s="49">
        <f t="shared" si="8"/>
        <v>0</v>
      </c>
      <c r="F52" s="49">
        <f t="shared" si="9"/>
        <v>0</v>
      </c>
      <c r="G52" s="49">
        <f t="shared" si="10"/>
        <v>0</v>
      </c>
      <c r="H52" s="49">
        <f t="shared" si="3"/>
        <v>0</v>
      </c>
      <c r="I52" s="51">
        <f t="shared" si="11"/>
        <v>0</v>
      </c>
    </row>
    <row r="53" spans="2:9">
      <c r="B53" s="97">
        <v>44</v>
      </c>
      <c r="C53" s="49">
        <f t="shared" si="0"/>
        <v>0</v>
      </c>
      <c r="D53" s="49">
        <f t="shared" si="7"/>
        <v>0</v>
      </c>
      <c r="E53" s="49">
        <f t="shared" si="8"/>
        <v>0</v>
      </c>
      <c r="F53" s="49">
        <f t="shared" si="9"/>
        <v>0</v>
      </c>
      <c r="G53" s="49">
        <f t="shared" si="10"/>
        <v>0</v>
      </c>
      <c r="H53" s="49">
        <f t="shared" si="3"/>
        <v>0</v>
      </c>
      <c r="I53" s="51">
        <f t="shared" si="11"/>
        <v>0</v>
      </c>
    </row>
    <row r="54" spans="2:9">
      <c r="B54" s="97">
        <v>45</v>
      </c>
      <c r="C54" s="49">
        <f t="shared" si="0"/>
        <v>0</v>
      </c>
      <c r="D54" s="49">
        <f t="shared" si="7"/>
        <v>0</v>
      </c>
      <c r="E54" s="49">
        <f t="shared" si="8"/>
        <v>0</v>
      </c>
      <c r="F54" s="49">
        <f t="shared" si="9"/>
        <v>0</v>
      </c>
      <c r="G54" s="49">
        <f t="shared" si="10"/>
        <v>0</v>
      </c>
      <c r="H54" s="49">
        <f t="shared" si="3"/>
        <v>0</v>
      </c>
      <c r="I54" s="51">
        <f t="shared" si="11"/>
        <v>0</v>
      </c>
    </row>
    <row r="55" spans="2:9">
      <c r="B55" s="97">
        <v>46</v>
      </c>
      <c r="C55" s="49">
        <f t="shared" si="0"/>
        <v>0</v>
      </c>
      <c r="D55" s="49">
        <f t="shared" si="7"/>
        <v>0</v>
      </c>
      <c r="E55" s="49">
        <f t="shared" si="8"/>
        <v>0</v>
      </c>
      <c r="F55" s="49">
        <f t="shared" si="9"/>
        <v>0</v>
      </c>
      <c r="G55" s="49">
        <f t="shared" si="10"/>
        <v>0</v>
      </c>
      <c r="H55" s="49">
        <f t="shared" si="3"/>
        <v>0</v>
      </c>
      <c r="I55" s="51">
        <f t="shared" si="11"/>
        <v>0</v>
      </c>
    </row>
    <row r="56" spans="2:9">
      <c r="B56" s="97">
        <v>47</v>
      </c>
      <c r="C56" s="49">
        <f t="shared" si="0"/>
        <v>0</v>
      </c>
      <c r="D56" s="49">
        <f t="shared" si="7"/>
        <v>0</v>
      </c>
      <c r="E56" s="49">
        <f t="shared" si="8"/>
        <v>0</v>
      </c>
      <c r="F56" s="49">
        <f t="shared" si="9"/>
        <v>0</v>
      </c>
      <c r="G56" s="49">
        <f t="shared" si="10"/>
        <v>0</v>
      </c>
      <c r="H56" s="49">
        <f t="shared" si="3"/>
        <v>0</v>
      </c>
      <c r="I56" s="51">
        <f t="shared" si="11"/>
        <v>0</v>
      </c>
    </row>
    <row r="57" spans="2:9">
      <c r="B57" s="97">
        <v>48</v>
      </c>
      <c r="C57" s="49">
        <f t="shared" si="0"/>
        <v>0</v>
      </c>
      <c r="D57" s="49">
        <f t="shared" si="7"/>
        <v>0</v>
      </c>
      <c r="E57" s="49">
        <f t="shared" si="8"/>
        <v>0</v>
      </c>
      <c r="F57" s="49">
        <f t="shared" si="9"/>
        <v>0</v>
      </c>
      <c r="G57" s="49">
        <f t="shared" si="10"/>
        <v>0</v>
      </c>
      <c r="H57" s="49"/>
      <c r="I57" s="51"/>
    </row>
  </sheetData>
  <sheetProtection selectLockedCells="1"/>
  <mergeCells count="6">
    <mergeCell ref="A5:B5"/>
    <mergeCell ref="A6:B6"/>
    <mergeCell ref="A1:B1"/>
    <mergeCell ref="A2:B2"/>
    <mergeCell ref="A3:B3"/>
    <mergeCell ref="A4:B4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0" orientation="landscape" copies="6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  <pageSetUpPr fitToPage="1"/>
  </sheetPr>
  <dimension ref="A1:AL180"/>
  <sheetViews>
    <sheetView zoomScale="115" zoomScaleNormal="115" zoomScaleSheetLayoutView="100" workbookViewId="0">
      <selection activeCell="C55" sqref="C55"/>
    </sheetView>
  </sheetViews>
  <sheetFormatPr baseColWidth="10" defaultColWidth="11.44140625" defaultRowHeight="11.4"/>
  <cols>
    <col min="1" max="1" width="30.44140625" style="457" customWidth="1"/>
    <col min="2" max="2" width="15.6640625" style="459" customWidth="1"/>
    <col min="3" max="3" width="39.88671875" style="457" customWidth="1"/>
    <col min="4" max="4" width="15.6640625" style="457" customWidth="1"/>
    <col min="5" max="16384" width="11.44140625" style="457"/>
  </cols>
  <sheetData>
    <row r="1" spans="1:38" s="72" customFormat="1" ht="16.2">
      <c r="A1" s="445" t="s">
        <v>13</v>
      </c>
      <c r="B1" s="71"/>
    </row>
    <row r="2" spans="1:38" s="450" customFormat="1" ht="12">
      <c r="A2" s="446" t="s">
        <v>14</v>
      </c>
      <c r="B2" s="447"/>
      <c r="C2" s="448" t="s">
        <v>15</v>
      </c>
      <c r="D2" s="447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</row>
    <row r="3" spans="1:38" s="449" customFormat="1" ht="15.6">
      <c r="A3" s="451" t="s">
        <v>16</v>
      </c>
      <c r="B3" s="452">
        <f>B4+B5</f>
        <v>0</v>
      </c>
      <c r="C3" s="496" t="s">
        <v>17</v>
      </c>
      <c r="D3" s="452">
        <f>D4+D5</f>
        <v>0</v>
      </c>
    </row>
    <row r="4" spans="1:38">
      <c r="A4" s="454" t="s">
        <v>18</v>
      </c>
      <c r="B4" s="455">
        <v>0</v>
      </c>
      <c r="C4" s="497" t="s">
        <v>19</v>
      </c>
      <c r="D4" s="269">
        <v>0</v>
      </c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</row>
    <row r="5" spans="1:38">
      <c r="A5" s="324" t="s">
        <v>20</v>
      </c>
      <c r="B5" s="458">
        <f>Investissements!$H$4</f>
        <v>0</v>
      </c>
      <c r="C5" s="497" t="s">
        <v>21</v>
      </c>
      <c r="D5" s="344">
        <f>B51</f>
        <v>0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6"/>
      <c r="AL5" s="456"/>
    </row>
    <row r="6" spans="1:38">
      <c r="A6" s="454"/>
      <c r="C6" s="454"/>
      <c r="D6" s="459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</row>
    <row r="7" spans="1:38" s="449" customFormat="1" ht="15.6">
      <c r="A7" s="451" t="s">
        <v>22</v>
      </c>
      <c r="B7" s="452">
        <f>SUM(B8:B11)</f>
        <v>0</v>
      </c>
      <c r="C7" s="451" t="s">
        <v>23</v>
      </c>
      <c r="D7" s="452">
        <f>D8+D9+D10</f>
        <v>0</v>
      </c>
    </row>
    <row r="8" spans="1:38">
      <c r="A8" s="460" t="str">
        <f>Investissements!A8</f>
        <v>2.1 Pas de porte</v>
      </c>
      <c r="B8" s="461">
        <f>Investissements!H8</f>
        <v>0</v>
      </c>
      <c r="C8" s="454" t="s">
        <v>24</v>
      </c>
      <c r="D8" s="269">
        <f>(B9)*0.5/1.21</f>
        <v>0</v>
      </c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</row>
    <row r="9" spans="1:38">
      <c r="A9" s="460" t="str">
        <f>Investissements!A9</f>
        <v>2.2. Site Internet</v>
      </c>
      <c r="B9" s="461">
        <f>Investissements!H9</f>
        <v>0</v>
      </c>
      <c r="C9" s="454" t="s">
        <v>25</v>
      </c>
      <c r="D9" s="269">
        <v>0</v>
      </c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</row>
    <row r="10" spans="1:38">
      <c r="A10" s="460" t="str">
        <f>Investissements!A10</f>
        <v>2.3. Licences</v>
      </c>
      <c r="B10" s="461">
        <f>Investissements!H10</f>
        <v>0</v>
      </c>
      <c r="C10" s="454" t="s">
        <v>26</v>
      </c>
      <c r="D10" s="269">
        <v>0</v>
      </c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</row>
    <row r="11" spans="1:38">
      <c r="A11" s="460" t="str">
        <f>Investissements!A11</f>
        <v>2.4. Brevets</v>
      </c>
      <c r="B11" s="461">
        <f>Investissements!H11</f>
        <v>0</v>
      </c>
      <c r="C11" s="454"/>
      <c r="D11" s="459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</row>
    <row r="12" spans="1:38">
      <c r="A12" s="454"/>
      <c r="C12" s="454"/>
      <c r="D12" s="459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</row>
    <row r="13" spans="1:38" s="449" customFormat="1" ht="15.6">
      <c r="A13" s="451" t="s">
        <v>27</v>
      </c>
      <c r="B13" s="452">
        <f>SUM(B14:B16)</f>
        <v>0</v>
      </c>
      <c r="C13" s="117" t="s">
        <v>389</v>
      </c>
      <c r="D13" s="600">
        <f>D14</f>
        <v>0</v>
      </c>
    </row>
    <row r="14" spans="1:38">
      <c r="A14" s="454" t="s">
        <v>28</v>
      </c>
      <c r="B14" s="468">
        <f>3*Résultat!G21</f>
        <v>0</v>
      </c>
      <c r="C14" s="601" t="s">
        <v>390</v>
      </c>
      <c r="D14" s="269">
        <v>0</v>
      </c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</row>
    <row r="15" spans="1:38">
      <c r="A15" s="454" t="s">
        <v>29</v>
      </c>
      <c r="B15" s="455">
        <v>0</v>
      </c>
      <c r="C15" s="454"/>
      <c r="D15" s="459"/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</row>
    <row r="16" spans="1:38">
      <c r="A16" s="454" t="s">
        <v>30</v>
      </c>
      <c r="B16" s="455">
        <v>0</v>
      </c>
      <c r="C16" s="454"/>
      <c r="D16" s="459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</row>
    <row r="17" spans="1:38">
      <c r="A17" s="454"/>
      <c r="C17" s="454"/>
      <c r="D17" s="459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</row>
    <row r="18" spans="1:38" s="449" customFormat="1" ht="15.6">
      <c r="A18" s="451" t="s">
        <v>31</v>
      </c>
      <c r="B18" s="452" t="e">
        <f>SUM(B19:B25)</f>
        <v>#REF!</v>
      </c>
      <c r="C18" s="451" t="s">
        <v>32</v>
      </c>
      <c r="D18" s="452" t="e">
        <f>SUM(D19:D22)</f>
        <v>#REF!</v>
      </c>
    </row>
    <row r="19" spans="1:38">
      <c r="A19" s="454" t="s">
        <v>33</v>
      </c>
      <c r="B19" s="461">
        <f>Investissements!H16</f>
        <v>0</v>
      </c>
      <c r="C19" s="454" t="s">
        <v>34</v>
      </c>
      <c r="D19" s="461" t="e">
        <f>Investissements!H21</f>
        <v>#REF!</v>
      </c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</row>
    <row r="20" spans="1:38" ht="12">
      <c r="A20" s="454" t="s">
        <v>35</v>
      </c>
      <c r="B20" s="458">
        <f>Investissements!H17</f>
        <v>0</v>
      </c>
      <c r="C20" s="454" t="s">
        <v>36</v>
      </c>
      <c r="D20" s="462">
        <f>'Amortissement crédit1'!C1</f>
        <v>0</v>
      </c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</row>
    <row r="21" spans="1:38" ht="22.8">
      <c r="A21" s="463" t="s">
        <v>37</v>
      </c>
      <c r="B21" s="458">
        <f>Investissements!H18</f>
        <v>0</v>
      </c>
      <c r="C21" s="454" t="s">
        <v>38</v>
      </c>
      <c r="D21" s="462" t="e">
        <f>#REF!</f>
        <v>#REF!</v>
      </c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</row>
    <row r="22" spans="1:38" ht="12">
      <c r="A22" s="454" t="s">
        <v>39</v>
      </c>
      <c r="B22" s="458">
        <f>Investissements!H19</f>
        <v>0</v>
      </c>
      <c r="C22" s="454" t="s">
        <v>40</v>
      </c>
      <c r="D22" s="462" t="e">
        <f>#REF!</f>
        <v>#REF!</v>
      </c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</row>
    <row r="23" spans="1:38">
      <c r="A23" s="454" t="s">
        <v>41</v>
      </c>
      <c r="B23" s="458">
        <f>Investissements!H20</f>
        <v>0</v>
      </c>
      <c r="C23" s="454"/>
      <c r="D23" s="459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</row>
    <row r="24" spans="1:38">
      <c r="A24" s="454" t="s">
        <v>42</v>
      </c>
      <c r="B24" s="458" t="e">
        <f>Investissements!H21</f>
        <v>#REF!</v>
      </c>
      <c r="C24" s="454"/>
      <c r="D24" s="459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</row>
    <row r="25" spans="1:38">
      <c r="A25" s="454" t="s">
        <v>43</v>
      </c>
      <c r="B25" s="458">
        <f>Investissements!H22</f>
        <v>0</v>
      </c>
      <c r="C25" s="454"/>
      <c r="D25" s="459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</row>
    <row r="26" spans="1:38">
      <c r="A26" s="454"/>
      <c r="C26" s="498"/>
      <c r="D26" s="474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</row>
    <row r="27" spans="1:38" s="448" customFormat="1" ht="12">
      <c r="A27" s="464" t="s">
        <v>44</v>
      </c>
      <c r="B27" s="465" t="e">
        <f>B3+B7+B13+B18</f>
        <v>#REF!</v>
      </c>
      <c r="C27" s="466" t="s">
        <v>45</v>
      </c>
      <c r="D27" s="465" t="e">
        <f>D3+D18+D13+D7</f>
        <v>#REF!</v>
      </c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</row>
    <row r="28" spans="1:38">
      <c r="A28" s="454"/>
      <c r="C28" s="456"/>
      <c r="D28" s="459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</row>
    <row r="29" spans="1:38" s="449" customFormat="1" ht="15.6">
      <c r="A29" s="451" t="s">
        <v>46</v>
      </c>
      <c r="B29" s="452" t="e">
        <f>SUM(B30:B31)</f>
        <v>#REF!</v>
      </c>
      <c r="C29" s="453" t="s">
        <v>47</v>
      </c>
      <c r="D29" s="452" t="e">
        <f>D30+D31</f>
        <v>#REF!</v>
      </c>
    </row>
    <row r="30" spans="1:38" ht="13.2">
      <c r="A30" s="467" t="s">
        <v>48</v>
      </c>
      <c r="B30" s="468" t="e">
        <f>#REF!</f>
        <v>#REF!</v>
      </c>
      <c r="C30" s="457" t="s">
        <v>49</v>
      </c>
      <c r="D30" s="455">
        <v>0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  <c r="U30" s="456"/>
      <c r="V30" s="456"/>
      <c r="W30" s="456"/>
      <c r="X30" s="456"/>
      <c r="Y30" s="456"/>
      <c r="Z30" s="456"/>
      <c r="AA30" s="456"/>
      <c r="AB30" s="456"/>
      <c r="AC30" s="456"/>
      <c r="AD30" s="456"/>
      <c r="AE30" s="456"/>
      <c r="AF30" s="456"/>
      <c r="AG30" s="456"/>
      <c r="AH30" s="456"/>
      <c r="AI30" s="456"/>
      <c r="AJ30" s="456"/>
      <c r="AK30" s="456"/>
      <c r="AL30" s="456"/>
    </row>
    <row r="31" spans="1:38" ht="13.2">
      <c r="A31" s="467"/>
      <c r="B31" s="469"/>
      <c r="C31" s="470" t="s">
        <v>50</v>
      </c>
      <c r="D31" s="462" t="e">
        <f>B30</f>
        <v>#REF!</v>
      </c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</row>
    <row r="32" spans="1:38" ht="14.4">
      <c r="A32" s="454"/>
      <c r="C32" s="79"/>
      <c r="D32" s="459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</row>
    <row r="33" spans="1:38" s="449" customFormat="1" ht="15.6">
      <c r="A33" s="451" t="s">
        <v>51</v>
      </c>
      <c r="B33" s="452">
        <f>B61</f>
        <v>0</v>
      </c>
      <c r="C33" s="471"/>
      <c r="D33" s="472"/>
    </row>
    <row r="34" spans="1:38">
      <c r="A34" s="454"/>
      <c r="C34" s="456"/>
      <c r="D34" s="459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</row>
    <row r="35" spans="1:38" s="449" customFormat="1" ht="15.6">
      <c r="A35" s="451" t="s">
        <v>52</v>
      </c>
      <c r="B35" s="452">
        <f>B36</f>
        <v>0</v>
      </c>
      <c r="C35" s="471"/>
      <c r="D35" s="472"/>
    </row>
    <row r="36" spans="1:38">
      <c r="A36" s="454" t="s">
        <v>53</v>
      </c>
      <c r="B36" s="473"/>
      <c r="D36" s="459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</row>
    <row r="37" spans="1:38">
      <c r="A37" s="454"/>
      <c r="D37" s="474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</row>
    <row r="38" spans="1:38" s="448" customFormat="1" ht="12">
      <c r="A38" s="464" t="s">
        <v>54</v>
      </c>
      <c r="B38" s="465" t="e">
        <f>B29+B33+B35</f>
        <v>#REF!</v>
      </c>
      <c r="C38" s="466" t="s">
        <v>55</v>
      </c>
      <c r="D38" s="465" t="e">
        <f>D29</f>
        <v>#REF!</v>
      </c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W38" s="449"/>
      <c r="X38" s="449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</row>
    <row r="39" spans="1:38">
      <c r="A39" s="475"/>
      <c r="B39" s="476"/>
      <c r="C39" s="477"/>
      <c r="D39" s="447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</row>
    <row r="40" spans="1:38" s="479" customFormat="1" ht="12.6" thickBot="1">
      <c r="A40" s="478" t="s">
        <v>56</v>
      </c>
      <c r="B40" s="478" t="e">
        <f>B27+B38</f>
        <v>#REF!</v>
      </c>
      <c r="C40" s="478" t="s">
        <v>57</v>
      </c>
      <c r="D40" s="478" t="e">
        <f>D27+D38</f>
        <v>#REF!</v>
      </c>
      <c r="E40" s="449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49"/>
      <c r="AF40" s="449"/>
      <c r="AG40" s="449"/>
      <c r="AH40" s="449"/>
      <c r="AI40" s="449"/>
      <c r="AJ40" s="449"/>
      <c r="AK40" s="449"/>
      <c r="AL40" s="449"/>
    </row>
    <row r="41" spans="1:38">
      <c r="A41" s="456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</row>
    <row r="42" spans="1:38" s="481" customFormat="1">
      <c r="A42" s="456"/>
      <c r="B42" s="456"/>
      <c r="C42" s="456"/>
      <c r="D42" s="456"/>
      <c r="E42" s="456"/>
      <c r="F42" s="456"/>
      <c r="G42" s="456"/>
      <c r="H42" s="456"/>
      <c r="I42" s="456"/>
      <c r="J42" s="456"/>
      <c r="K42" s="456"/>
      <c r="L42" s="456"/>
      <c r="M42" s="456"/>
      <c r="N42" s="456"/>
      <c r="O42" s="456"/>
      <c r="P42" s="456"/>
      <c r="Q42" s="456"/>
      <c r="R42" s="456"/>
      <c r="S42" s="456"/>
      <c r="T42" s="456"/>
      <c r="U42" s="456"/>
      <c r="V42" s="456"/>
      <c r="W42" s="456"/>
      <c r="X42" s="456"/>
      <c r="Y42" s="456"/>
      <c r="Z42" s="456"/>
      <c r="AA42" s="456"/>
      <c r="AB42" s="456"/>
      <c r="AC42" s="456"/>
      <c r="AD42" s="456"/>
      <c r="AE42" s="480"/>
      <c r="AF42" s="480"/>
      <c r="AG42" s="480"/>
      <c r="AH42" s="480"/>
      <c r="AI42" s="480"/>
      <c r="AJ42" s="480"/>
      <c r="AK42" s="480"/>
      <c r="AL42" s="480"/>
    </row>
    <row r="43" spans="1:38" s="481" customFormat="1" ht="12">
      <c r="A43" s="464" t="s">
        <v>58</v>
      </c>
      <c r="B43" s="482" t="s">
        <v>59</v>
      </c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6"/>
      <c r="Z43" s="456"/>
      <c r="AA43" s="456"/>
      <c r="AB43" s="456"/>
      <c r="AC43" s="456"/>
      <c r="AD43" s="456"/>
      <c r="AE43" s="480"/>
      <c r="AF43" s="480"/>
      <c r="AG43" s="480"/>
      <c r="AH43" s="480"/>
      <c r="AI43" s="480"/>
      <c r="AJ43" s="480"/>
      <c r="AK43" s="480"/>
      <c r="AL43" s="480"/>
    </row>
    <row r="44" spans="1:38" s="481" customFormat="1">
      <c r="A44" s="483"/>
      <c r="B44" s="483"/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80"/>
      <c r="AF44" s="480"/>
      <c r="AG44" s="480"/>
      <c r="AH44" s="480"/>
      <c r="AI44" s="480"/>
      <c r="AJ44" s="480"/>
      <c r="AK44" s="480"/>
      <c r="AL44" s="480"/>
    </row>
    <row r="45" spans="1:38" s="481" customFormat="1">
      <c r="A45" s="483"/>
      <c r="B45" s="483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80"/>
      <c r="AF45" s="480"/>
      <c r="AG45" s="480"/>
      <c r="AH45" s="480"/>
      <c r="AI45" s="480"/>
      <c r="AJ45" s="480"/>
      <c r="AK45" s="480"/>
      <c r="AL45" s="480"/>
    </row>
    <row r="46" spans="1:38" s="481" customFormat="1">
      <c r="A46" s="483"/>
      <c r="B46" s="483"/>
      <c r="C46" s="456"/>
      <c r="D46" s="456"/>
      <c r="E46" s="456"/>
      <c r="F46" s="456"/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80"/>
      <c r="AF46" s="480"/>
      <c r="AG46" s="480"/>
      <c r="AH46" s="480"/>
      <c r="AI46" s="480"/>
      <c r="AJ46" s="480"/>
      <c r="AK46" s="480"/>
      <c r="AL46" s="480"/>
    </row>
    <row r="47" spans="1:38" s="481" customFormat="1">
      <c r="A47" s="483"/>
      <c r="B47" s="483"/>
      <c r="C47" s="456"/>
      <c r="D47" s="456"/>
      <c r="E47" s="456"/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80"/>
      <c r="AF47" s="480"/>
      <c r="AG47" s="480"/>
      <c r="AH47" s="480"/>
      <c r="AI47" s="480"/>
      <c r="AJ47" s="480"/>
      <c r="AK47" s="480"/>
      <c r="AL47" s="480"/>
    </row>
    <row r="48" spans="1:38" s="481" customFormat="1">
      <c r="A48" s="483"/>
      <c r="B48" s="483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80"/>
      <c r="AF48" s="480"/>
      <c r="AG48" s="480"/>
      <c r="AH48" s="480"/>
      <c r="AI48" s="480"/>
      <c r="AJ48" s="480"/>
      <c r="AK48" s="480"/>
      <c r="AL48" s="480"/>
    </row>
    <row r="49" spans="1:38" s="481" customFormat="1">
      <c r="A49" s="483"/>
      <c r="B49" s="483"/>
      <c r="C49" s="456"/>
      <c r="D49" s="456"/>
      <c r="E49" s="456"/>
      <c r="F49" s="456"/>
      <c r="G49" s="456"/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6"/>
      <c r="AA49" s="456"/>
      <c r="AB49" s="456"/>
      <c r="AC49" s="456"/>
      <c r="AD49" s="456"/>
      <c r="AE49" s="480"/>
      <c r="AF49" s="480"/>
      <c r="AG49" s="480"/>
      <c r="AH49" s="480"/>
      <c r="AI49" s="480"/>
      <c r="AJ49" s="480"/>
      <c r="AK49" s="480"/>
      <c r="AL49" s="480"/>
    </row>
    <row r="50" spans="1:38" s="481" customFormat="1">
      <c r="A50" s="483"/>
      <c r="B50" s="483"/>
      <c r="C50" s="456"/>
      <c r="D50" s="456"/>
      <c r="E50" s="456"/>
      <c r="F50" s="456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56"/>
      <c r="X50" s="456"/>
      <c r="Y50" s="456"/>
      <c r="Z50" s="456"/>
      <c r="AA50" s="456"/>
      <c r="AB50" s="456"/>
      <c r="AC50" s="456"/>
      <c r="AD50" s="456"/>
      <c r="AE50" s="480"/>
      <c r="AF50" s="480"/>
      <c r="AG50" s="480"/>
      <c r="AH50" s="480"/>
      <c r="AI50" s="480"/>
      <c r="AJ50" s="480"/>
      <c r="AK50" s="480"/>
      <c r="AL50" s="480"/>
    </row>
    <row r="51" spans="1:38" s="481" customFormat="1" ht="12">
      <c r="A51" s="484" t="s">
        <v>60</v>
      </c>
      <c r="B51" s="462">
        <f>SUM(B44:B50)</f>
        <v>0</v>
      </c>
      <c r="C51" s="456"/>
      <c r="D51" s="456"/>
      <c r="E51" s="456"/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6"/>
      <c r="X51" s="456"/>
      <c r="Y51" s="456"/>
      <c r="Z51" s="456"/>
      <c r="AA51" s="456"/>
      <c r="AB51" s="456"/>
      <c r="AC51" s="456"/>
      <c r="AD51" s="456"/>
      <c r="AE51" s="480"/>
      <c r="AF51" s="480"/>
      <c r="AG51" s="480"/>
      <c r="AH51" s="480"/>
      <c r="AI51" s="480"/>
      <c r="AJ51" s="480"/>
      <c r="AK51" s="480"/>
      <c r="AL51" s="480"/>
    </row>
    <row r="52" spans="1:38">
      <c r="A52" s="456"/>
      <c r="B52" s="456"/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6"/>
      <c r="AA52" s="456"/>
      <c r="AB52" s="456"/>
      <c r="AC52" s="456"/>
      <c r="AD52" s="456"/>
      <c r="AE52" s="456"/>
      <c r="AF52" s="456"/>
      <c r="AG52" s="456"/>
      <c r="AH52" s="456"/>
      <c r="AI52" s="456"/>
      <c r="AJ52" s="456"/>
      <c r="AK52" s="456"/>
      <c r="AL52" s="456"/>
    </row>
    <row r="53" spans="1:38">
      <c r="A53" s="456"/>
      <c r="B53" s="456"/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6"/>
      <c r="AK53" s="456"/>
      <c r="AL53" s="456"/>
    </row>
    <row r="54" spans="1:38" ht="12">
      <c r="A54" s="464" t="s">
        <v>61</v>
      </c>
      <c r="B54" s="482" t="s">
        <v>59</v>
      </c>
      <c r="C54" s="456"/>
      <c r="D54" s="456"/>
      <c r="E54" s="456"/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6"/>
      <c r="AC54" s="456"/>
      <c r="AD54" s="456"/>
      <c r="AE54" s="456"/>
      <c r="AF54" s="456"/>
      <c r="AG54" s="456"/>
      <c r="AH54" s="456"/>
      <c r="AI54" s="456"/>
      <c r="AJ54" s="456"/>
      <c r="AK54" s="456"/>
      <c r="AL54" s="456"/>
    </row>
    <row r="55" spans="1:38">
      <c r="A55" s="483"/>
      <c r="B55" s="483">
        <v>0</v>
      </c>
      <c r="C55" s="456"/>
      <c r="D55" s="456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6"/>
      <c r="AL55" s="456"/>
    </row>
    <row r="56" spans="1:38">
      <c r="A56" s="483"/>
      <c r="B56" s="483"/>
      <c r="C56" s="456"/>
      <c r="D56" s="456"/>
      <c r="E56" s="456"/>
      <c r="F56" s="456"/>
      <c r="G56" s="456"/>
      <c r="H56" s="456"/>
      <c r="I56" s="456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6"/>
      <c r="AH56" s="456"/>
      <c r="AI56" s="456"/>
      <c r="AJ56" s="456"/>
      <c r="AK56" s="456"/>
      <c r="AL56" s="456"/>
    </row>
    <row r="57" spans="1:38">
      <c r="A57" s="483"/>
      <c r="B57" s="483"/>
      <c r="C57" s="456"/>
      <c r="D57" s="456"/>
      <c r="E57" s="456"/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56"/>
      <c r="AB57" s="456"/>
      <c r="AC57" s="456"/>
      <c r="AD57" s="456"/>
      <c r="AE57" s="456"/>
      <c r="AF57" s="456"/>
      <c r="AG57" s="456"/>
      <c r="AH57" s="456"/>
      <c r="AI57" s="456"/>
      <c r="AJ57" s="456"/>
      <c r="AK57" s="456"/>
      <c r="AL57" s="456"/>
    </row>
    <row r="58" spans="1:38">
      <c r="A58" s="483"/>
      <c r="B58" s="483"/>
      <c r="C58" s="456"/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</row>
    <row r="59" spans="1:38">
      <c r="A59" s="483"/>
      <c r="B59" s="483"/>
      <c r="C59" s="456"/>
      <c r="D59" s="456"/>
      <c r="E59" s="456"/>
      <c r="F59" s="456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456"/>
      <c r="AG59" s="456"/>
      <c r="AH59" s="456"/>
      <c r="AI59" s="456"/>
      <c r="AJ59" s="456"/>
      <c r="AK59" s="456"/>
      <c r="AL59" s="456"/>
    </row>
    <row r="60" spans="1:38">
      <c r="A60" s="483"/>
      <c r="B60" s="483"/>
      <c r="C60" s="456"/>
      <c r="D60" s="456"/>
      <c r="E60" s="456"/>
      <c r="F60" s="456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56"/>
      <c r="AB60" s="456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</row>
    <row r="61" spans="1:38" ht="12">
      <c r="A61" s="484" t="s">
        <v>60</v>
      </c>
      <c r="B61" s="462">
        <f>SUM(B55:B60)</f>
        <v>0</v>
      </c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56"/>
      <c r="AB61" s="456"/>
      <c r="AC61" s="456"/>
      <c r="AD61" s="456"/>
      <c r="AE61" s="456"/>
      <c r="AF61" s="456"/>
      <c r="AG61" s="456"/>
      <c r="AH61" s="456"/>
      <c r="AI61" s="456"/>
      <c r="AJ61" s="456"/>
      <c r="AK61" s="456"/>
      <c r="AL61" s="456"/>
    </row>
    <row r="62" spans="1:38">
      <c r="A62" s="456"/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56"/>
      <c r="AL62" s="456"/>
    </row>
    <row r="63" spans="1:38">
      <c r="A63" s="456"/>
      <c r="B63" s="456"/>
      <c r="C63" s="456"/>
      <c r="D63" s="456"/>
      <c r="E63" s="456"/>
      <c r="F63" s="456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6"/>
      <c r="AK63" s="456"/>
      <c r="AL63" s="456"/>
    </row>
    <row r="64" spans="1:38">
      <c r="A64" s="456"/>
      <c r="B64" s="456"/>
      <c r="C64" s="456"/>
      <c r="D64" s="456"/>
      <c r="E64" s="456"/>
      <c r="F64" s="456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56"/>
      <c r="AJ64" s="456"/>
      <c r="AK64" s="456"/>
      <c r="AL64" s="456"/>
    </row>
    <row r="65" spans="1:38">
      <c r="A65" s="456"/>
      <c r="B65" s="456"/>
      <c r="C65" s="456"/>
      <c r="D65" s="456"/>
      <c r="E65" s="456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6"/>
      <c r="AL65" s="456"/>
    </row>
    <row r="66" spans="1:38">
      <c r="A66" s="456"/>
      <c r="B66" s="456"/>
      <c r="C66" s="456"/>
      <c r="D66" s="456"/>
      <c r="E66" s="456"/>
      <c r="F66" s="456"/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456"/>
      <c r="AG66" s="456"/>
      <c r="AH66" s="456"/>
      <c r="AI66" s="456"/>
      <c r="AJ66" s="456"/>
      <c r="AK66" s="456"/>
      <c r="AL66" s="456"/>
    </row>
    <row r="67" spans="1:38">
      <c r="A67" s="456"/>
      <c r="B67" s="456"/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456"/>
      <c r="AE67" s="456"/>
      <c r="AF67" s="456"/>
      <c r="AG67" s="456"/>
      <c r="AH67" s="456"/>
      <c r="AI67" s="456"/>
      <c r="AJ67" s="456"/>
      <c r="AK67" s="456"/>
      <c r="AL67" s="456"/>
    </row>
    <row r="68" spans="1:38">
      <c r="A68" s="456"/>
      <c r="B68" s="456"/>
      <c r="C68" s="456"/>
      <c r="D68" s="456"/>
    </row>
    <row r="69" spans="1:38">
      <c r="A69" s="456"/>
      <c r="B69" s="456"/>
      <c r="C69" s="456"/>
      <c r="D69" s="456"/>
    </row>
    <row r="70" spans="1:38">
      <c r="B70" s="456"/>
      <c r="C70" s="456"/>
    </row>
    <row r="71" spans="1:38">
      <c r="B71" s="456"/>
      <c r="C71" s="456"/>
    </row>
    <row r="72" spans="1:38">
      <c r="B72" s="456"/>
      <c r="C72" s="456"/>
    </row>
    <row r="73" spans="1:38">
      <c r="B73" s="456"/>
      <c r="C73" s="456"/>
    </row>
    <row r="74" spans="1:38">
      <c r="B74" s="456"/>
      <c r="C74" s="456"/>
    </row>
    <row r="75" spans="1:38">
      <c r="B75" s="456"/>
      <c r="C75" s="456"/>
    </row>
    <row r="76" spans="1:38">
      <c r="B76" s="456"/>
      <c r="C76" s="456"/>
    </row>
    <row r="77" spans="1:38">
      <c r="B77" s="456"/>
      <c r="C77" s="456"/>
    </row>
    <row r="78" spans="1:38">
      <c r="B78" s="456"/>
      <c r="C78" s="456"/>
    </row>
    <row r="79" spans="1:38">
      <c r="B79" s="456"/>
      <c r="C79" s="456"/>
    </row>
    <row r="80" spans="1:38">
      <c r="B80" s="456"/>
      <c r="C80" s="456"/>
    </row>
    <row r="81" spans="2:3">
      <c r="B81" s="456"/>
      <c r="C81" s="456"/>
    </row>
    <row r="82" spans="2:3">
      <c r="B82" s="456"/>
      <c r="C82" s="456"/>
    </row>
    <row r="83" spans="2:3">
      <c r="B83" s="456"/>
      <c r="C83" s="456"/>
    </row>
    <row r="84" spans="2:3">
      <c r="B84" s="456"/>
      <c r="C84" s="456"/>
    </row>
    <row r="85" spans="2:3">
      <c r="B85" s="456"/>
      <c r="C85" s="456"/>
    </row>
    <row r="86" spans="2:3">
      <c r="B86" s="456"/>
      <c r="C86" s="456"/>
    </row>
    <row r="87" spans="2:3">
      <c r="B87" s="456"/>
      <c r="C87" s="456"/>
    </row>
    <row r="88" spans="2:3">
      <c r="B88" s="456"/>
      <c r="C88" s="456"/>
    </row>
    <row r="89" spans="2:3">
      <c r="B89" s="456"/>
      <c r="C89" s="456"/>
    </row>
    <row r="90" spans="2:3">
      <c r="B90" s="456"/>
      <c r="C90" s="456"/>
    </row>
    <row r="91" spans="2:3">
      <c r="B91" s="456"/>
      <c r="C91" s="456"/>
    </row>
    <row r="92" spans="2:3">
      <c r="B92" s="456"/>
      <c r="C92" s="456"/>
    </row>
    <row r="93" spans="2:3">
      <c r="B93" s="456"/>
      <c r="C93" s="456"/>
    </row>
    <row r="94" spans="2:3">
      <c r="B94" s="456"/>
      <c r="C94" s="456"/>
    </row>
    <row r="95" spans="2:3">
      <c r="B95" s="456"/>
      <c r="C95" s="456"/>
    </row>
    <row r="96" spans="2:3">
      <c r="B96" s="456"/>
      <c r="C96" s="456"/>
    </row>
    <row r="97" spans="2:3">
      <c r="B97" s="456"/>
      <c r="C97" s="456"/>
    </row>
    <row r="98" spans="2:3">
      <c r="B98" s="456"/>
      <c r="C98" s="456"/>
    </row>
    <row r="99" spans="2:3">
      <c r="B99" s="456"/>
      <c r="C99" s="456"/>
    </row>
    <row r="100" spans="2:3">
      <c r="B100" s="456"/>
      <c r="C100" s="456"/>
    </row>
    <row r="101" spans="2:3">
      <c r="B101" s="456"/>
      <c r="C101" s="456"/>
    </row>
    <row r="102" spans="2:3">
      <c r="B102" s="456"/>
      <c r="C102" s="456"/>
    </row>
    <row r="103" spans="2:3">
      <c r="B103" s="456"/>
      <c r="C103" s="456"/>
    </row>
    <row r="104" spans="2:3">
      <c r="B104" s="456"/>
      <c r="C104" s="456"/>
    </row>
    <row r="105" spans="2:3">
      <c r="B105" s="456"/>
      <c r="C105" s="456"/>
    </row>
    <row r="106" spans="2:3">
      <c r="B106" s="456"/>
      <c r="C106" s="456"/>
    </row>
    <row r="107" spans="2:3">
      <c r="B107" s="456"/>
      <c r="C107" s="456"/>
    </row>
    <row r="108" spans="2:3">
      <c r="B108" s="456"/>
      <c r="C108" s="456"/>
    </row>
    <row r="109" spans="2:3">
      <c r="B109" s="456"/>
      <c r="C109" s="456"/>
    </row>
    <row r="110" spans="2:3">
      <c r="B110" s="456"/>
      <c r="C110" s="456"/>
    </row>
    <row r="111" spans="2:3">
      <c r="B111" s="456"/>
      <c r="C111" s="456"/>
    </row>
    <row r="112" spans="2:3">
      <c r="B112" s="456"/>
      <c r="C112" s="456"/>
    </row>
    <row r="113" spans="2:3">
      <c r="B113" s="456"/>
      <c r="C113" s="456"/>
    </row>
    <row r="114" spans="2:3">
      <c r="B114" s="456"/>
      <c r="C114" s="456"/>
    </row>
    <row r="115" spans="2:3">
      <c r="B115" s="456"/>
      <c r="C115" s="456"/>
    </row>
    <row r="116" spans="2:3">
      <c r="B116" s="456"/>
      <c r="C116" s="456"/>
    </row>
    <row r="117" spans="2:3">
      <c r="B117" s="456"/>
      <c r="C117" s="456"/>
    </row>
    <row r="118" spans="2:3">
      <c r="B118" s="456"/>
      <c r="C118" s="456"/>
    </row>
    <row r="119" spans="2:3">
      <c r="B119" s="456"/>
      <c r="C119" s="456"/>
    </row>
    <row r="120" spans="2:3">
      <c r="B120" s="456"/>
      <c r="C120" s="456"/>
    </row>
    <row r="121" spans="2:3">
      <c r="B121" s="456"/>
      <c r="C121" s="456"/>
    </row>
    <row r="122" spans="2:3">
      <c r="B122" s="456"/>
      <c r="C122" s="456"/>
    </row>
    <row r="123" spans="2:3">
      <c r="B123" s="456"/>
      <c r="C123" s="456"/>
    </row>
    <row r="124" spans="2:3">
      <c r="B124" s="456"/>
      <c r="C124" s="456"/>
    </row>
    <row r="125" spans="2:3">
      <c r="B125" s="456"/>
      <c r="C125" s="456"/>
    </row>
    <row r="126" spans="2:3">
      <c r="B126" s="456"/>
      <c r="C126" s="456"/>
    </row>
    <row r="127" spans="2:3">
      <c r="B127" s="456"/>
      <c r="C127" s="456"/>
    </row>
    <row r="128" spans="2:3">
      <c r="B128" s="456"/>
      <c r="C128" s="456"/>
    </row>
    <row r="129" spans="2:3">
      <c r="B129" s="456"/>
      <c r="C129" s="456"/>
    </row>
    <row r="130" spans="2:3">
      <c r="B130" s="456"/>
      <c r="C130" s="456"/>
    </row>
    <row r="131" spans="2:3">
      <c r="B131" s="456"/>
      <c r="C131" s="456"/>
    </row>
    <row r="132" spans="2:3">
      <c r="B132" s="456"/>
      <c r="C132" s="456"/>
    </row>
    <row r="133" spans="2:3">
      <c r="B133" s="456"/>
      <c r="C133" s="456"/>
    </row>
    <row r="134" spans="2:3">
      <c r="B134" s="456"/>
      <c r="C134" s="456"/>
    </row>
    <row r="135" spans="2:3">
      <c r="B135" s="456"/>
      <c r="C135" s="456"/>
    </row>
    <row r="136" spans="2:3">
      <c r="B136" s="456"/>
      <c r="C136" s="456"/>
    </row>
    <row r="137" spans="2:3">
      <c r="B137" s="456"/>
      <c r="C137" s="456"/>
    </row>
    <row r="138" spans="2:3">
      <c r="B138" s="456"/>
      <c r="C138" s="456"/>
    </row>
    <row r="139" spans="2:3">
      <c r="B139" s="456"/>
      <c r="C139" s="456"/>
    </row>
    <row r="140" spans="2:3">
      <c r="B140" s="456"/>
      <c r="C140" s="456"/>
    </row>
    <row r="141" spans="2:3">
      <c r="B141" s="456"/>
      <c r="C141" s="456"/>
    </row>
    <row r="142" spans="2:3">
      <c r="B142" s="456"/>
      <c r="C142" s="456"/>
    </row>
    <row r="143" spans="2:3">
      <c r="B143" s="456"/>
      <c r="C143" s="456"/>
    </row>
    <row r="144" spans="2:3">
      <c r="B144" s="456"/>
      <c r="C144" s="456"/>
    </row>
    <row r="145" spans="2:3">
      <c r="B145" s="456"/>
      <c r="C145" s="456"/>
    </row>
    <row r="146" spans="2:3">
      <c r="B146" s="456"/>
      <c r="C146" s="456"/>
    </row>
    <row r="147" spans="2:3">
      <c r="B147" s="456"/>
      <c r="C147" s="456"/>
    </row>
    <row r="148" spans="2:3">
      <c r="B148" s="456"/>
      <c r="C148" s="456"/>
    </row>
    <row r="149" spans="2:3">
      <c r="B149" s="456"/>
      <c r="C149" s="456"/>
    </row>
    <row r="150" spans="2:3">
      <c r="B150" s="456"/>
      <c r="C150" s="456"/>
    </row>
    <row r="151" spans="2:3">
      <c r="B151" s="456"/>
      <c r="C151" s="456"/>
    </row>
    <row r="152" spans="2:3">
      <c r="B152" s="456"/>
      <c r="C152" s="456"/>
    </row>
    <row r="153" spans="2:3">
      <c r="B153" s="456"/>
      <c r="C153" s="456"/>
    </row>
    <row r="154" spans="2:3">
      <c r="B154" s="456"/>
      <c r="C154" s="456"/>
    </row>
    <row r="155" spans="2:3">
      <c r="B155" s="456"/>
      <c r="C155" s="456"/>
    </row>
    <row r="156" spans="2:3">
      <c r="B156" s="456"/>
      <c r="C156" s="456"/>
    </row>
    <row r="157" spans="2:3">
      <c r="B157" s="456"/>
      <c r="C157" s="456"/>
    </row>
    <row r="158" spans="2:3">
      <c r="B158" s="456"/>
      <c r="C158" s="456"/>
    </row>
    <row r="159" spans="2:3">
      <c r="B159" s="456"/>
      <c r="C159" s="456"/>
    </row>
    <row r="160" spans="2:3">
      <c r="B160" s="456"/>
      <c r="C160" s="456"/>
    </row>
    <row r="161" spans="2:3">
      <c r="B161" s="456"/>
      <c r="C161" s="456"/>
    </row>
    <row r="162" spans="2:3">
      <c r="B162" s="456"/>
      <c r="C162" s="456"/>
    </row>
    <row r="163" spans="2:3">
      <c r="B163" s="456"/>
      <c r="C163" s="456"/>
    </row>
    <row r="164" spans="2:3">
      <c r="B164" s="456"/>
      <c r="C164" s="456"/>
    </row>
    <row r="165" spans="2:3">
      <c r="B165" s="456"/>
      <c r="C165" s="456"/>
    </row>
    <row r="166" spans="2:3">
      <c r="B166" s="456"/>
      <c r="C166" s="456"/>
    </row>
    <row r="167" spans="2:3">
      <c r="B167" s="456"/>
      <c r="C167" s="456"/>
    </row>
    <row r="168" spans="2:3">
      <c r="B168" s="456"/>
      <c r="C168" s="456"/>
    </row>
    <row r="169" spans="2:3">
      <c r="B169" s="456"/>
      <c r="C169" s="456"/>
    </row>
    <row r="170" spans="2:3">
      <c r="B170" s="456"/>
      <c r="C170" s="456"/>
    </row>
    <row r="171" spans="2:3">
      <c r="B171" s="456"/>
      <c r="C171" s="456"/>
    </row>
    <row r="172" spans="2:3">
      <c r="B172" s="456"/>
      <c r="C172" s="456"/>
    </row>
    <row r="173" spans="2:3">
      <c r="B173" s="456"/>
      <c r="C173" s="456"/>
    </row>
    <row r="174" spans="2:3">
      <c r="B174" s="456"/>
      <c r="C174" s="456"/>
    </row>
    <row r="175" spans="2:3">
      <c r="B175" s="456"/>
      <c r="C175" s="456"/>
    </row>
    <row r="176" spans="2:3">
      <c r="B176" s="456"/>
      <c r="C176" s="456"/>
    </row>
    <row r="177" spans="2:3">
      <c r="B177" s="456"/>
      <c r="C177" s="456"/>
    </row>
    <row r="178" spans="2:3">
      <c r="B178" s="456"/>
      <c r="C178" s="456"/>
    </row>
    <row r="179" spans="2:3">
      <c r="B179" s="456"/>
      <c r="C179" s="456"/>
    </row>
    <row r="180" spans="2:3">
      <c r="B180" s="456"/>
      <c r="C180" s="456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indexed="9"/>
    <pageSetUpPr fitToPage="1"/>
  </sheetPr>
  <dimension ref="A1:AP159"/>
  <sheetViews>
    <sheetView zoomScaleSheetLayoutView="100" workbookViewId="0">
      <selection activeCell="E40" sqref="E40"/>
    </sheetView>
  </sheetViews>
  <sheetFormatPr baseColWidth="10" defaultColWidth="11.44140625" defaultRowHeight="11.4"/>
  <cols>
    <col min="1" max="1" width="30.44140625" style="77" customWidth="1"/>
    <col min="2" max="4" width="15.6640625" style="52" customWidth="1"/>
    <col min="5" max="5" width="39.88671875" style="77" customWidth="1"/>
    <col min="6" max="8" width="15.6640625" style="77" customWidth="1"/>
    <col min="9" max="16384" width="11.44140625" style="77"/>
  </cols>
  <sheetData>
    <row r="1" spans="1:42" s="72" customFormat="1" ht="15.75" customHeight="1" thickBot="1">
      <c r="A1" s="603" t="s">
        <v>62</v>
      </c>
      <c r="B1" s="603"/>
      <c r="C1" s="603"/>
      <c r="D1" s="603"/>
      <c r="E1" s="603"/>
      <c r="F1" s="603"/>
      <c r="G1" s="603"/>
      <c r="H1" s="603"/>
    </row>
    <row r="2" spans="1:42" s="76" customFormat="1" ht="12.6" thickBot="1">
      <c r="A2" s="73" t="s">
        <v>63</v>
      </c>
      <c r="B2" s="373" t="s">
        <v>64</v>
      </c>
      <c r="C2" s="374" t="s">
        <v>65</v>
      </c>
      <c r="D2" s="375" t="s">
        <v>66</v>
      </c>
      <c r="E2" s="30" t="s">
        <v>67</v>
      </c>
      <c r="F2" s="373" t="s">
        <v>64</v>
      </c>
      <c r="G2" s="374" t="s">
        <v>65</v>
      </c>
      <c r="H2" s="375" t="s">
        <v>66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s="74" customFormat="1" ht="15.6">
      <c r="A3" s="117" t="s">
        <v>16</v>
      </c>
      <c r="B3" s="372">
        <f>B4</f>
        <v>0</v>
      </c>
      <c r="C3" s="372">
        <f>C4</f>
        <v>0</v>
      </c>
      <c r="D3" s="372">
        <f>D4</f>
        <v>0</v>
      </c>
      <c r="E3" s="118" t="s">
        <v>68</v>
      </c>
      <c r="F3" s="259">
        <f>F4+F5</f>
        <v>0</v>
      </c>
      <c r="G3" s="259">
        <f>G4+G5</f>
        <v>0</v>
      </c>
      <c r="H3" s="259">
        <f>H4+H5</f>
        <v>0</v>
      </c>
    </row>
    <row r="4" spans="1:42">
      <c r="A4" s="75" t="s">
        <v>69</v>
      </c>
      <c r="B4" s="256">
        <f>Investissements!E4</f>
        <v>0</v>
      </c>
      <c r="C4" s="256">
        <f>Investissements!F4</f>
        <v>0</v>
      </c>
      <c r="D4" s="256">
        <f>Investissements!G4</f>
        <v>0</v>
      </c>
      <c r="E4" s="560" t="s">
        <v>70</v>
      </c>
      <c r="F4" s="344">
        <f>Affectation!D4</f>
        <v>0</v>
      </c>
      <c r="G4" s="344">
        <f>F4</f>
        <v>0</v>
      </c>
      <c r="H4" s="344">
        <f>G4</f>
        <v>0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>
      <c r="E5" s="560" t="s">
        <v>21</v>
      </c>
      <c r="F5" s="344">
        <f>Affectation!D5</f>
        <v>0</v>
      </c>
      <c r="G5" s="344">
        <f>F5</f>
        <v>0</v>
      </c>
      <c r="H5" s="344">
        <f>G5</f>
        <v>0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>
      <c r="A6" s="75"/>
      <c r="F6" s="52"/>
      <c r="G6" s="52"/>
      <c r="H6" s="52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s="74" customFormat="1" ht="15.6">
      <c r="A7" s="117" t="s">
        <v>22</v>
      </c>
      <c r="B7" s="259">
        <f>SUM(B8:B11)</f>
        <v>0</v>
      </c>
      <c r="C7" s="259">
        <f>SUM(C8:C11)</f>
        <v>0</v>
      </c>
      <c r="D7" s="259">
        <f>SUM(D8:D11)</f>
        <v>0</v>
      </c>
      <c r="E7" s="118" t="s">
        <v>23</v>
      </c>
      <c r="F7" s="259">
        <f>F8</f>
        <v>0</v>
      </c>
      <c r="G7" s="259">
        <f>G8+G11+G12</f>
        <v>0</v>
      </c>
      <c r="H7" s="259">
        <f>H8+H11+H12</f>
        <v>0</v>
      </c>
    </row>
    <row r="8" spans="1:42">
      <c r="A8" s="16" t="str">
        <f>Investissements!A8</f>
        <v>2.1 Pas de porte</v>
      </c>
      <c r="B8" s="258">
        <f>Investissements!E8</f>
        <v>0</v>
      </c>
      <c r="C8" s="258">
        <f>Investissements!F8</f>
        <v>0</v>
      </c>
      <c r="D8" s="258">
        <f>Investissements!G8</f>
        <v>0</v>
      </c>
      <c r="E8" s="77" t="s">
        <v>26</v>
      </c>
      <c r="F8" s="344">
        <f>SUM(Affectation!$D$8:$D$10)-(Résultat!B10+Résultat!B11+Résultat!B13)</f>
        <v>0</v>
      </c>
      <c r="G8" s="344">
        <f>F8-SUM(Résultat!$C$10:$C$13)</f>
        <v>0</v>
      </c>
      <c r="H8" s="344">
        <f>G8-SUM(Résultat!$D$10:$D$13)</f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2">
      <c r="A9" s="16" t="str">
        <f>Investissements!A9</f>
        <v>2.2. Site Internet</v>
      </c>
      <c r="B9" s="258">
        <f>Investissements!E9</f>
        <v>0</v>
      </c>
      <c r="C9" s="258">
        <f>Investissements!F9</f>
        <v>0</v>
      </c>
      <c r="D9" s="258">
        <f>Investissements!G9</f>
        <v>0</v>
      </c>
      <c r="F9" s="568"/>
      <c r="G9" s="568"/>
      <c r="H9" s="568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ht="15.6">
      <c r="A10" s="16" t="str">
        <f>Investissements!A10</f>
        <v>2.3. Licences</v>
      </c>
      <c r="B10" s="258">
        <f>Investissements!E10</f>
        <v>0</v>
      </c>
      <c r="C10" s="258">
        <f>Investissements!F10</f>
        <v>0</v>
      </c>
      <c r="D10" s="258">
        <f>Investissements!G10</f>
        <v>0</v>
      </c>
      <c r="E10" s="118" t="s">
        <v>392</v>
      </c>
      <c r="F10" s="259">
        <f>F11</f>
        <v>0</v>
      </c>
      <c r="G10" s="259" t="e">
        <f>G11+G14+G15</f>
        <v>#REF!</v>
      </c>
      <c r="H10" s="259" t="e">
        <f>H11+H14+H15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</row>
    <row r="11" spans="1:42">
      <c r="A11" s="16" t="str">
        <f>Investissements!A11</f>
        <v>2.4. Brevets</v>
      </c>
      <c r="B11" s="258">
        <f>Investissements!E11</f>
        <v>0</v>
      </c>
      <c r="C11" s="258">
        <f>Investissements!F11</f>
        <v>0</v>
      </c>
      <c r="D11" s="258">
        <f>Investissements!G11</f>
        <v>0</v>
      </c>
      <c r="E11" s="77" t="s">
        <v>26</v>
      </c>
      <c r="F11" s="344">
        <f>SUM(Affectation!$D$8:$D$10)-(Résultat!B13+Résultat!B14+Résultat!B16)</f>
        <v>0</v>
      </c>
      <c r="G11" s="344">
        <f>F11-SUM(Résultat!$C$10:$C$13)</f>
        <v>0</v>
      </c>
      <c r="H11" s="344">
        <f>G11-SUM(Résultat!$D$10:$D$13)</f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1:42">
      <c r="A12" s="75"/>
      <c r="F12" s="568"/>
      <c r="G12" s="568"/>
      <c r="H12" s="56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1:42" s="74" customFormat="1" ht="15.6">
      <c r="A13" s="117" t="s">
        <v>27</v>
      </c>
      <c r="B13" s="259">
        <f>SUM(B14:B16)</f>
        <v>0</v>
      </c>
      <c r="C13" s="259">
        <f>SUM(C14:C16)</f>
        <v>0</v>
      </c>
      <c r="D13" s="259">
        <f>SUM(D14:D16)</f>
        <v>0</v>
      </c>
      <c r="E13" s="77"/>
      <c r="F13" s="26"/>
      <c r="G13" s="26"/>
      <c r="H13" s="26"/>
    </row>
    <row r="14" spans="1:42" ht="15.6">
      <c r="A14" s="75" t="s">
        <v>28</v>
      </c>
      <c r="B14" s="345">
        <f>Affectation!B14</f>
        <v>0</v>
      </c>
      <c r="C14" s="345">
        <f t="shared" ref="C14:D16" si="0">B14</f>
        <v>0</v>
      </c>
      <c r="D14" s="345">
        <f t="shared" si="0"/>
        <v>0</v>
      </c>
      <c r="E14" s="118" t="s">
        <v>71</v>
      </c>
      <c r="F14" s="259" t="e">
        <f>F15</f>
        <v>#REF!</v>
      </c>
      <c r="G14" s="259" t="e">
        <f>G15</f>
        <v>#REF!</v>
      </c>
      <c r="H14" s="259" t="e">
        <f>H15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1:42">
      <c r="A15" s="75" t="s">
        <v>29</v>
      </c>
      <c r="B15" s="345">
        <f>Affectation!B15</f>
        <v>0</v>
      </c>
      <c r="C15" s="345">
        <f t="shared" si="0"/>
        <v>0</v>
      </c>
      <c r="D15" s="345">
        <f t="shared" si="0"/>
        <v>0</v>
      </c>
      <c r="E15" s="560" t="s">
        <v>72</v>
      </c>
      <c r="F15" s="344" t="e">
        <f>Résultat!B82</f>
        <v>#REF!</v>
      </c>
      <c r="G15" s="344" t="e">
        <f>F15+Résultat!C82</f>
        <v>#REF!</v>
      </c>
      <c r="H15" s="344" t="e">
        <f>G15+Résultat!D82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1:42">
      <c r="A16" s="75" t="s">
        <v>30</v>
      </c>
      <c r="B16" s="345">
        <f>Affectation!B16</f>
        <v>0</v>
      </c>
      <c r="C16" s="345">
        <f t="shared" si="0"/>
        <v>0</v>
      </c>
      <c r="D16" s="345">
        <f t="shared" si="0"/>
        <v>0</v>
      </c>
      <c r="F16" s="52"/>
      <c r="G16" s="52"/>
      <c r="H16" s="5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1:42" ht="15.6">
      <c r="A17" s="75"/>
      <c r="E17" s="118" t="s">
        <v>73</v>
      </c>
      <c r="F17" s="259" t="e">
        <f>Résultat!B84</f>
        <v>#REF!</v>
      </c>
      <c r="G17" s="259" t="e">
        <f>Résultat!C84</f>
        <v>#REF!</v>
      </c>
      <c r="H17" s="259" t="e">
        <f>Résultat!D84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</row>
    <row r="18" spans="1:42" s="74" customFormat="1" ht="15.6">
      <c r="A18" s="117" t="s">
        <v>31</v>
      </c>
      <c r="B18" s="259" t="e">
        <f>SUM(B19:B25)</f>
        <v>#REF!</v>
      </c>
      <c r="C18" s="259" t="e">
        <f>SUM(C19:C25)</f>
        <v>#REF!</v>
      </c>
      <c r="D18" s="259" t="e">
        <f>SUM(D19:D25)</f>
        <v>#REF!</v>
      </c>
    </row>
    <row r="19" spans="1:42" ht="15.6">
      <c r="A19" s="75" t="s">
        <v>33</v>
      </c>
      <c r="B19" s="258">
        <f>Investissements!E16</f>
        <v>0</v>
      </c>
      <c r="C19" s="258">
        <f>Investissements!F16</f>
        <v>0</v>
      </c>
      <c r="D19" s="258">
        <f>Investissements!G16</f>
        <v>0</v>
      </c>
      <c r="E19" s="118" t="s">
        <v>74</v>
      </c>
      <c r="F19" s="259" t="e">
        <f>F20+F21+F22+F23</f>
        <v>#REF!</v>
      </c>
      <c r="G19" s="259" t="e">
        <f>G20+G21+G22+G23</f>
        <v>#REF!</v>
      </c>
      <c r="H19" s="259" t="e">
        <f>H20+H21+H22+H23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ht="12">
      <c r="A20" s="75" t="s">
        <v>35</v>
      </c>
      <c r="B20" s="256">
        <f>Investissements!E17</f>
        <v>0</v>
      </c>
      <c r="C20" s="256">
        <f>Investissements!F17</f>
        <v>0</v>
      </c>
      <c r="D20" s="256">
        <f>Investissements!G17</f>
        <v>0</v>
      </c>
      <c r="E20" s="26" t="s">
        <v>34</v>
      </c>
      <c r="F20" s="257" t="e">
        <f>#REF!-'Données emprunt'!C21</f>
        <v>#REF!</v>
      </c>
      <c r="G20" s="257" t="e">
        <f>F20-'Données emprunt'!C22</f>
        <v>#REF!</v>
      </c>
      <c r="H20" s="257" t="e">
        <f>G20-'Données emprunt'!C23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</row>
    <row r="21" spans="1:42" ht="22.8">
      <c r="A21" s="78" t="s">
        <v>37</v>
      </c>
      <c r="B21" s="256">
        <f>Investissements!E18</f>
        <v>0</v>
      </c>
      <c r="C21" s="256">
        <f>Investissements!F18</f>
        <v>0</v>
      </c>
      <c r="D21" s="256">
        <f>Investissements!G18</f>
        <v>0</v>
      </c>
      <c r="E21" s="26" t="s">
        <v>36</v>
      </c>
      <c r="F21" s="257">
        <f>'Amortissement crédit1'!C1-'Données emprunt'!C3-'Données emprunt'!C4</f>
        <v>0</v>
      </c>
      <c r="G21" s="257">
        <f>F21-'Données emprunt'!C5</f>
        <v>0</v>
      </c>
      <c r="H21" s="257">
        <f>G21-('Données emprunt'!B3-'Données emprunt'!C3-'Données emprunt'!C4-'Données emprunt'!C5)</f>
        <v>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</row>
    <row r="22" spans="1:42" ht="12">
      <c r="A22" s="75" t="s">
        <v>75</v>
      </c>
      <c r="B22" s="256">
        <f>Investissements!E19</f>
        <v>0</v>
      </c>
      <c r="C22" s="256">
        <f>Investissements!F19</f>
        <v>0</v>
      </c>
      <c r="D22" s="256">
        <f>Investissements!G19</f>
        <v>0</v>
      </c>
      <c r="E22" s="26" t="s">
        <v>38</v>
      </c>
      <c r="F22" s="257" t="e">
        <f>#REF!-'Données emprunt'!C9-'Données emprunt'!C10</f>
        <v>#REF!</v>
      </c>
      <c r="G22" s="257" t="e">
        <f>F22-'Données emprunt'!C11</f>
        <v>#REF!</v>
      </c>
      <c r="H22" s="257" t="e">
        <f>G22-('Données emprunt'!B9-'Données emprunt'!C9-'Données emprunt'!C10-'Données emprunt'!C11)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</row>
    <row r="23" spans="1:42" ht="12">
      <c r="A23" s="75" t="s">
        <v>41</v>
      </c>
      <c r="B23" s="256">
        <f>Investissements!E20</f>
        <v>0</v>
      </c>
      <c r="C23" s="256">
        <f>Investissements!F20</f>
        <v>0</v>
      </c>
      <c r="D23" s="256">
        <f>Investissements!G20</f>
        <v>0</v>
      </c>
      <c r="E23" s="26" t="s">
        <v>40</v>
      </c>
      <c r="F23" s="257" t="e">
        <f>#REF!-'Données emprunt'!C15-'Données emprunt'!C16</f>
        <v>#REF!</v>
      </c>
      <c r="G23" s="257" t="e">
        <f>F23-'Données emprunt'!C17</f>
        <v>#REF!</v>
      </c>
      <c r="H23" s="257" t="e">
        <f>G23-('Données emprunt'!B15-SUM('Données emprunt'!C15:C17))</f>
        <v>#REF!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2">
      <c r="A24" s="75" t="s">
        <v>42</v>
      </c>
      <c r="B24" s="256" t="e">
        <f>Investissements!E21</f>
        <v>#REF!</v>
      </c>
      <c r="C24" s="256" t="e">
        <f>Investissements!F21</f>
        <v>#REF!</v>
      </c>
      <c r="D24" s="256" t="e">
        <f>Investissements!G21</f>
        <v>#REF!</v>
      </c>
      <c r="E24" s="26"/>
      <c r="F24" s="52"/>
      <c r="G24" s="52"/>
      <c r="H24" s="52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42">
      <c r="A25" s="75" t="s">
        <v>43</v>
      </c>
      <c r="B25" s="256">
        <f>Investissements!E22</f>
        <v>0</v>
      </c>
      <c r="C25" s="256">
        <f>Investissements!F22</f>
        <v>0</v>
      </c>
      <c r="D25" s="256">
        <f>Investissements!G22</f>
        <v>0</v>
      </c>
      <c r="E25" s="26"/>
      <c r="F25" s="52"/>
      <c r="G25" s="52"/>
      <c r="H25" s="52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</row>
    <row r="26" spans="1:42" ht="12" thickBot="1">
      <c r="A26" s="75"/>
      <c r="E26" s="26"/>
      <c r="F26" s="52"/>
      <c r="G26" s="52"/>
      <c r="H26" s="5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</row>
    <row r="27" spans="1:42" s="30" customFormat="1" ht="12.6" thickBot="1">
      <c r="A27" s="119" t="s">
        <v>44</v>
      </c>
      <c r="B27" s="120" t="e">
        <f>B3+B7+B13+B18</f>
        <v>#REF!</v>
      </c>
      <c r="C27" s="120" t="e">
        <f>C3+C7+C13+C18</f>
        <v>#REF!</v>
      </c>
      <c r="D27" s="120" t="e">
        <f>D3+D7+D13+D18</f>
        <v>#REF!</v>
      </c>
      <c r="E27" s="121" t="s">
        <v>76</v>
      </c>
      <c r="F27" s="376" t="e">
        <f>F3+F7+F10+F14+F17+F19</f>
        <v>#REF!</v>
      </c>
      <c r="G27" s="376" t="e">
        <f>G3+G7+G14+G17+G19</f>
        <v>#REF!</v>
      </c>
      <c r="H27" s="376" t="e">
        <f>H3+H7+H14+H17+H19</f>
        <v>#REF!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>
      <c r="A28" s="75"/>
      <c r="E28" s="26"/>
      <c r="F28" s="52"/>
      <c r="G28" s="52"/>
      <c r="H28" s="52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</row>
    <row r="29" spans="1:42" s="74" customFormat="1" ht="15.6">
      <c r="A29" s="117" t="s">
        <v>77</v>
      </c>
      <c r="B29" s="259" t="e">
        <f>SUM(B30:B31)</f>
        <v>#REF!</v>
      </c>
      <c r="C29" s="259" t="e">
        <f>SUM(C30:C31)</f>
        <v>#REF!</v>
      </c>
      <c r="D29" s="259" t="e">
        <f>SUM(D30:D31)</f>
        <v>#REF!</v>
      </c>
      <c r="E29" s="118" t="s">
        <v>78</v>
      </c>
      <c r="F29" s="259" t="e">
        <f>F30+F31</f>
        <v>#REF!</v>
      </c>
      <c r="G29" s="259" t="e">
        <f>G30+G31</f>
        <v>#REF!</v>
      </c>
      <c r="H29" s="259" t="e">
        <f>H30+H31</f>
        <v>#REF!</v>
      </c>
    </row>
    <row r="30" spans="1:42" ht="13.2">
      <c r="A30" s="57" t="s">
        <v>48</v>
      </c>
      <c r="B30" s="345" t="e">
        <f>#REF!</f>
        <v>#REF!</v>
      </c>
      <c r="C30" s="345" t="e">
        <f>#REF!</f>
        <v>#REF!</v>
      </c>
      <c r="D30" s="345" t="e">
        <f>#REF!</f>
        <v>#REF!</v>
      </c>
      <c r="E30" s="77" t="s">
        <v>49</v>
      </c>
      <c r="F30" s="257" t="e">
        <f>'Données emprunt'!C4+'Données emprunt'!C10+'Données emprunt'!C16</f>
        <v>#REF!</v>
      </c>
      <c r="G30" s="257" t="e">
        <f>'Données emprunt'!C5+'Données emprunt'!C11+'Données emprunt'!C17</f>
        <v>#REF!</v>
      </c>
      <c r="H30" s="257" t="e">
        <f>'Données emprunt'!B3+'Données emprunt'!B9+'Données emprunt'!B15-SUM('Données emprunt'!C3:C5)-SUM('Données emprunt'!C9:C11)-SUM('Données emprunt'!C15:C17)</f>
        <v>#REF!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spans="1:42" ht="13.2">
      <c r="A31" s="57"/>
      <c r="B31" s="346"/>
      <c r="C31" s="346"/>
      <c r="D31" s="346"/>
      <c r="E31" s="54" t="s">
        <v>50</v>
      </c>
      <c r="F31" s="257">
        <v>0</v>
      </c>
      <c r="G31" s="257">
        <v>0</v>
      </c>
      <c r="H31" s="257">
        <v>0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:42" ht="14.4">
      <c r="A32" s="75"/>
      <c r="E32" s="79"/>
      <c r="F32" s="52"/>
      <c r="G32" s="52"/>
      <c r="H32" s="52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2" s="74" customFormat="1" ht="15.6">
      <c r="A33" s="117" t="s">
        <v>79</v>
      </c>
      <c r="B33" s="259" t="e">
        <f>'Trésorerie AN 1'!N34+F31</f>
        <v>#REF!</v>
      </c>
      <c r="C33" s="259" t="e">
        <f>#REF!+G31</f>
        <v>#REF!</v>
      </c>
      <c r="D33" s="259" t="e">
        <f>#REF!+H31</f>
        <v>#REF!</v>
      </c>
      <c r="E33" s="559"/>
      <c r="F33" s="53"/>
      <c r="G33" s="53"/>
      <c r="H33" s="53"/>
    </row>
    <row r="34" spans="1:42">
      <c r="A34" s="75"/>
      <c r="E34" s="26"/>
      <c r="F34" s="52"/>
      <c r="G34" s="52"/>
      <c r="H34" s="52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12" thickBot="1">
      <c r="A35" s="75"/>
      <c r="F35" s="84"/>
      <c r="G35" s="84"/>
      <c r="H35" s="84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30" customFormat="1" ht="12.6" thickBot="1">
      <c r="A36" s="119" t="s">
        <v>80</v>
      </c>
      <c r="B36" s="120" t="e">
        <f>B29+B33</f>
        <v>#REF!</v>
      </c>
      <c r="C36" s="120" t="e">
        <f>C29+C33</f>
        <v>#REF!</v>
      </c>
      <c r="D36" s="120" t="e">
        <f>D29+D33</f>
        <v>#REF!</v>
      </c>
      <c r="E36" s="121" t="s">
        <v>81</v>
      </c>
      <c r="F36" s="376" t="e">
        <f>F29</f>
        <v>#REF!</v>
      </c>
      <c r="G36" s="376" t="e">
        <f>G29</f>
        <v>#REF!</v>
      </c>
      <c r="H36" s="376" t="e">
        <f>H29</f>
        <v>#REF!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</row>
    <row r="37" spans="1:42">
      <c r="A37" s="80"/>
      <c r="B37" s="81"/>
      <c r="C37" s="81"/>
      <c r="D37" s="81"/>
      <c r="E37" s="82"/>
      <c r="F37" s="83"/>
      <c r="G37" s="83"/>
      <c r="H37" s="8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85" customFormat="1" ht="12.6" thickBot="1">
      <c r="A38" s="378" t="s">
        <v>82</v>
      </c>
      <c r="B38" s="378" t="e">
        <f>B27+B36</f>
        <v>#REF!</v>
      </c>
      <c r="C38" s="378" t="e">
        <f>C27+C36</f>
        <v>#REF!</v>
      </c>
      <c r="D38" s="378" t="e">
        <f>D27+D36</f>
        <v>#REF!</v>
      </c>
      <c r="E38" s="122" t="s">
        <v>83</v>
      </c>
      <c r="F38" s="122" t="e">
        <f>F36+F27</f>
        <v>#REF!</v>
      </c>
      <c r="G38" s="122" t="e">
        <f>G36+G27</f>
        <v>#REF!</v>
      </c>
      <c r="H38" s="122" t="e">
        <f>H36+H27</f>
        <v>#REF!</v>
      </c>
      <c r="I38" s="74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74"/>
      <c r="AJ38" s="74"/>
      <c r="AK38" s="74"/>
      <c r="AL38" s="74"/>
      <c r="AM38" s="74"/>
      <c r="AN38" s="74"/>
      <c r="AO38" s="74"/>
      <c r="AP38" s="74"/>
    </row>
    <row r="39" spans="1:42" ht="12" thickBot="1">
      <c r="A39" s="379" t="s">
        <v>84</v>
      </c>
      <c r="B39" s="380" t="e">
        <f>B38-F38</f>
        <v>#REF!</v>
      </c>
      <c r="C39" s="380" t="e">
        <f>C38-G38</f>
        <v>#REF!</v>
      </c>
      <c r="D39" s="381" t="e">
        <f>D38-H38</f>
        <v>#REF!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279" customForma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8"/>
      <c r="AJ40" s="278"/>
      <c r="AK40" s="278"/>
      <c r="AL40" s="278"/>
      <c r="AM40" s="278"/>
      <c r="AN40" s="278"/>
      <c r="AO40" s="278"/>
      <c r="AP40" s="278"/>
    </row>
    <row r="41" spans="1:4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>
      <c r="A47" s="26"/>
      <c r="B47" s="26"/>
      <c r="C47" s="26"/>
      <c r="D47" s="26"/>
      <c r="E47" s="26"/>
      <c r="F47" s="26"/>
      <c r="G47" s="26"/>
      <c r="H47" s="26"/>
    </row>
    <row r="48" spans="1:42">
      <c r="A48" s="26"/>
      <c r="B48" s="26"/>
      <c r="C48" s="26"/>
      <c r="D48" s="26"/>
      <c r="E48" s="26"/>
      <c r="F48" s="26"/>
      <c r="G48" s="26"/>
      <c r="H48" s="26"/>
    </row>
    <row r="49" spans="2:5">
      <c r="B49" s="26"/>
      <c r="C49" s="26"/>
      <c r="D49" s="26"/>
      <c r="E49" s="26"/>
    </row>
    <row r="50" spans="2:5">
      <c r="B50" s="26"/>
      <c r="C50" s="26"/>
      <c r="D50" s="26"/>
      <c r="E50" s="26"/>
    </row>
    <row r="51" spans="2:5">
      <c r="B51" s="26"/>
      <c r="C51" s="26"/>
      <c r="D51" s="26"/>
      <c r="E51" s="26"/>
    </row>
    <row r="52" spans="2:5">
      <c r="B52" s="26"/>
      <c r="C52" s="26"/>
      <c r="D52" s="26"/>
      <c r="E52" s="26"/>
    </row>
    <row r="53" spans="2:5">
      <c r="B53" s="26"/>
      <c r="C53" s="26"/>
      <c r="D53" s="26"/>
      <c r="E53" s="26"/>
    </row>
    <row r="54" spans="2:5">
      <c r="B54" s="26"/>
      <c r="C54" s="26"/>
      <c r="D54" s="26"/>
      <c r="E54" s="26"/>
    </row>
    <row r="55" spans="2:5">
      <c r="B55" s="26"/>
      <c r="C55" s="26"/>
      <c r="D55" s="26"/>
      <c r="E55" s="26"/>
    </row>
    <row r="56" spans="2:5">
      <c r="B56" s="26"/>
      <c r="C56" s="26"/>
      <c r="D56" s="26"/>
      <c r="E56" s="26"/>
    </row>
    <row r="57" spans="2:5">
      <c r="B57" s="26"/>
      <c r="C57" s="26"/>
      <c r="D57" s="26"/>
      <c r="E57" s="26"/>
    </row>
    <row r="58" spans="2:5">
      <c r="B58" s="26"/>
      <c r="C58" s="26"/>
      <c r="D58" s="26"/>
      <c r="E58" s="26"/>
    </row>
    <row r="59" spans="2:5">
      <c r="B59" s="26"/>
      <c r="C59" s="26"/>
      <c r="D59" s="26"/>
      <c r="E59" s="26"/>
    </row>
    <row r="60" spans="2:5">
      <c r="B60" s="26"/>
      <c r="C60" s="26"/>
      <c r="D60" s="26"/>
      <c r="E60" s="26"/>
    </row>
    <row r="61" spans="2:5">
      <c r="B61" s="26"/>
      <c r="C61" s="26"/>
      <c r="D61" s="26"/>
      <c r="E61" s="26"/>
    </row>
    <row r="62" spans="2:5">
      <c r="B62" s="26"/>
      <c r="C62" s="26"/>
      <c r="D62" s="26"/>
      <c r="E62" s="26"/>
    </row>
    <row r="63" spans="2:5">
      <c r="B63" s="26"/>
      <c r="C63" s="26"/>
      <c r="D63" s="26"/>
      <c r="E63" s="26"/>
    </row>
    <row r="64" spans="2:5">
      <c r="B64" s="26"/>
      <c r="C64" s="26"/>
      <c r="D64" s="26"/>
      <c r="E64" s="26"/>
    </row>
    <row r="65" spans="2:5">
      <c r="B65" s="26"/>
      <c r="C65" s="26"/>
      <c r="D65" s="26"/>
      <c r="E65" s="26"/>
    </row>
    <row r="66" spans="2:5">
      <c r="B66" s="26"/>
      <c r="C66" s="26"/>
      <c r="D66" s="26"/>
      <c r="E66" s="26"/>
    </row>
    <row r="67" spans="2:5">
      <c r="B67" s="26"/>
      <c r="C67" s="26"/>
      <c r="D67" s="26"/>
      <c r="E67" s="26"/>
    </row>
    <row r="68" spans="2:5">
      <c r="B68" s="26"/>
      <c r="C68" s="26"/>
      <c r="D68" s="26"/>
      <c r="E68" s="26"/>
    </row>
    <row r="69" spans="2:5">
      <c r="B69" s="26"/>
      <c r="C69" s="26"/>
      <c r="D69" s="26"/>
      <c r="E69" s="26"/>
    </row>
    <row r="70" spans="2:5">
      <c r="B70" s="26"/>
      <c r="C70" s="26"/>
      <c r="D70" s="26"/>
      <c r="E70" s="26"/>
    </row>
    <row r="71" spans="2:5">
      <c r="B71" s="26"/>
      <c r="C71" s="26"/>
      <c r="D71" s="26"/>
      <c r="E71" s="26"/>
    </row>
    <row r="72" spans="2:5">
      <c r="B72" s="26"/>
      <c r="C72" s="26"/>
      <c r="D72" s="26"/>
      <c r="E72" s="26"/>
    </row>
    <row r="73" spans="2:5">
      <c r="B73" s="26"/>
      <c r="C73" s="26"/>
      <c r="D73" s="26"/>
      <c r="E73" s="26"/>
    </row>
    <row r="74" spans="2:5">
      <c r="B74" s="26"/>
      <c r="C74" s="26"/>
      <c r="D74" s="26"/>
      <c r="E74" s="26"/>
    </row>
    <row r="75" spans="2:5">
      <c r="B75" s="26"/>
      <c r="C75" s="26"/>
      <c r="D75" s="26"/>
      <c r="E75" s="26"/>
    </row>
    <row r="76" spans="2:5">
      <c r="B76" s="26"/>
      <c r="C76" s="26"/>
      <c r="D76" s="26"/>
      <c r="E76" s="26"/>
    </row>
    <row r="77" spans="2:5">
      <c r="B77" s="26"/>
      <c r="C77" s="26"/>
      <c r="D77" s="26"/>
      <c r="E77" s="26"/>
    </row>
    <row r="78" spans="2:5">
      <c r="B78" s="26"/>
      <c r="C78" s="26"/>
      <c r="D78" s="26"/>
      <c r="E78" s="26"/>
    </row>
    <row r="79" spans="2:5">
      <c r="B79" s="26"/>
      <c r="C79" s="26"/>
      <c r="D79" s="26"/>
      <c r="E79" s="26"/>
    </row>
    <row r="80" spans="2:5">
      <c r="B80" s="26"/>
      <c r="C80" s="26"/>
      <c r="D80" s="26"/>
      <c r="E80" s="26"/>
    </row>
    <row r="81" spans="2:5">
      <c r="B81" s="26"/>
      <c r="C81" s="26"/>
      <c r="D81" s="26"/>
      <c r="E81" s="26"/>
    </row>
    <row r="82" spans="2:5">
      <c r="B82" s="26"/>
      <c r="C82" s="26"/>
      <c r="D82" s="26"/>
      <c r="E82" s="26"/>
    </row>
    <row r="83" spans="2:5">
      <c r="B83" s="26"/>
      <c r="C83" s="26"/>
      <c r="D83" s="26"/>
      <c r="E83" s="26"/>
    </row>
    <row r="84" spans="2:5">
      <c r="B84" s="26"/>
      <c r="C84" s="26"/>
      <c r="D84" s="26"/>
      <c r="E84" s="26"/>
    </row>
    <row r="85" spans="2:5">
      <c r="B85" s="26"/>
      <c r="C85" s="26"/>
      <c r="D85" s="26"/>
      <c r="E85" s="26"/>
    </row>
    <row r="86" spans="2:5">
      <c r="B86" s="26"/>
      <c r="C86" s="26"/>
      <c r="D86" s="26"/>
      <c r="E86" s="26"/>
    </row>
    <row r="87" spans="2:5">
      <c r="B87" s="26"/>
      <c r="C87" s="26"/>
      <c r="D87" s="26"/>
      <c r="E87" s="26"/>
    </row>
    <row r="88" spans="2:5">
      <c r="B88" s="26"/>
      <c r="C88" s="26"/>
      <c r="D88" s="26"/>
      <c r="E88" s="26"/>
    </row>
    <row r="89" spans="2:5">
      <c r="B89" s="26"/>
      <c r="C89" s="26"/>
      <c r="D89" s="26"/>
      <c r="E89" s="26"/>
    </row>
    <row r="90" spans="2:5">
      <c r="B90" s="26"/>
      <c r="C90" s="26"/>
      <c r="D90" s="26"/>
      <c r="E90" s="26"/>
    </row>
    <row r="91" spans="2:5">
      <c r="B91" s="26"/>
      <c r="C91" s="26"/>
      <c r="D91" s="26"/>
      <c r="E91" s="26"/>
    </row>
    <row r="92" spans="2:5">
      <c r="B92" s="26"/>
      <c r="C92" s="26"/>
      <c r="D92" s="26"/>
      <c r="E92" s="26"/>
    </row>
    <row r="93" spans="2:5">
      <c r="B93" s="26"/>
      <c r="C93" s="26"/>
      <c r="D93" s="26"/>
      <c r="E93" s="26"/>
    </row>
    <row r="94" spans="2:5">
      <c r="B94" s="26"/>
      <c r="C94" s="26"/>
      <c r="D94" s="26"/>
      <c r="E94" s="26"/>
    </row>
    <row r="95" spans="2:5">
      <c r="B95" s="26"/>
      <c r="C95" s="26"/>
      <c r="D95" s="26"/>
      <c r="E95" s="26"/>
    </row>
    <row r="96" spans="2:5">
      <c r="B96" s="26"/>
      <c r="C96" s="26"/>
      <c r="D96" s="26"/>
      <c r="E96" s="26"/>
    </row>
    <row r="97" spans="2:5">
      <c r="B97" s="26"/>
      <c r="C97" s="26"/>
      <c r="D97" s="26"/>
      <c r="E97" s="26"/>
    </row>
    <row r="98" spans="2:5">
      <c r="B98" s="26"/>
      <c r="C98" s="26"/>
      <c r="D98" s="26"/>
      <c r="E98" s="26"/>
    </row>
    <row r="99" spans="2:5">
      <c r="B99" s="26"/>
      <c r="C99" s="26"/>
      <c r="D99" s="26"/>
      <c r="E99" s="26"/>
    </row>
    <row r="100" spans="2:5">
      <c r="B100" s="26"/>
      <c r="C100" s="26"/>
      <c r="D100" s="26"/>
      <c r="E100" s="26"/>
    </row>
    <row r="101" spans="2:5">
      <c r="B101" s="26"/>
      <c r="C101" s="26"/>
      <c r="D101" s="26"/>
      <c r="E101" s="26"/>
    </row>
    <row r="102" spans="2:5">
      <c r="B102" s="26"/>
      <c r="C102" s="26"/>
      <c r="D102" s="26"/>
      <c r="E102" s="26"/>
    </row>
    <row r="103" spans="2:5">
      <c r="B103" s="26"/>
      <c r="C103" s="26"/>
      <c r="D103" s="26"/>
      <c r="E103" s="26"/>
    </row>
    <row r="104" spans="2:5">
      <c r="B104" s="26"/>
      <c r="C104" s="26"/>
      <c r="D104" s="26"/>
      <c r="E104" s="26"/>
    </row>
    <row r="105" spans="2:5">
      <c r="B105" s="26"/>
      <c r="C105" s="26"/>
      <c r="D105" s="26"/>
      <c r="E105" s="26"/>
    </row>
    <row r="106" spans="2:5">
      <c r="B106" s="26"/>
      <c r="C106" s="26"/>
      <c r="D106" s="26"/>
      <c r="E106" s="26"/>
    </row>
    <row r="107" spans="2:5">
      <c r="B107" s="26"/>
      <c r="C107" s="26"/>
      <c r="D107" s="26"/>
      <c r="E107" s="26"/>
    </row>
    <row r="108" spans="2:5">
      <c r="B108" s="26"/>
      <c r="C108" s="26"/>
      <c r="D108" s="26"/>
      <c r="E108" s="26"/>
    </row>
    <row r="109" spans="2:5">
      <c r="B109" s="26"/>
      <c r="C109" s="26"/>
      <c r="D109" s="26"/>
      <c r="E109" s="26"/>
    </row>
    <row r="110" spans="2:5">
      <c r="B110" s="26"/>
      <c r="C110" s="26"/>
      <c r="D110" s="26"/>
      <c r="E110" s="26"/>
    </row>
    <row r="111" spans="2:5">
      <c r="B111" s="26"/>
      <c r="C111" s="26"/>
      <c r="D111" s="26"/>
      <c r="E111" s="26"/>
    </row>
    <row r="112" spans="2:5">
      <c r="B112" s="26"/>
      <c r="C112" s="26"/>
      <c r="D112" s="26"/>
      <c r="E112" s="26"/>
    </row>
    <row r="113" spans="2:5">
      <c r="B113" s="26"/>
      <c r="C113" s="26"/>
      <c r="D113" s="26"/>
      <c r="E113" s="26"/>
    </row>
    <row r="114" spans="2:5">
      <c r="B114" s="26"/>
      <c r="C114" s="26"/>
      <c r="D114" s="26"/>
      <c r="E114" s="26"/>
    </row>
    <row r="115" spans="2:5">
      <c r="B115" s="26"/>
      <c r="C115" s="26"/>
      <c r="D115" s="26"/>
      <c r="E115" s="26"/>
    </row>
    <row r="116" spans="2:5">
      <c r="B116" s="26"/>
      <c r="C116" s="26"/>
      <c r="D116" s="26"/>
      <c r="E116" s="26"/>
    </row>
    <row r="117" spans="2:5">
      <c r="B117" s="26"/>
      <c r="C117" s="26"/>
      <c r="D117" s="26"/>
      <c r="E117" s="26"/>
    </row>
    <row r="118" spans="2:5">
      <c r="B118" s="26"/>
      <c r="C118" s="26"/>
      <c r="D118" s="26"/>
      <c r="E118" s="26"/>
    </row>
    <row r="119" spans="2:5">
      <c r="B119" s="26"/>
      <c r="C119" s="26"/>
      <c r="D119" s="26"/>
      <c r="E119" s="26"/>
    </row>
    <row r="120" spans="2:5">
      <c r="B120" s="26"/>
      <c r="C120" s="26"/>
      <c r="D120" s="26"/>
      <c r="E120" s="26"/>
    </row>
    <row r="121" spans="2:5">
      <c r="B121" s="26"/>
      <c r="C121" s="26"/>
      <c r="D121" s="26"/>
      <c r="E121" s="26"/>
    </row>
    <row r="122" spans="2:5">
      <c r="B122" s="26"/>
      <c r="C122" s="26"/>
      <c r="D122" s="26"/>
      <c r="E122" s="26"/>
    </row>
    <row r="123" spans="2:5">
      <c r="B123" s="26"/>
      <c r="C123" s="26"/>
      <c r="D123" s="26"/>
      <c r="E123" s="26"/>
    </row>
    <row r="124" spans="2:5">
      <c r="B124" s="26"/>
      <c r="C124" s="26"/>
      <c r="D124" s="26"/>
      <c r="E124" s="26"/>
    </row>
    <row r="125" spans="2:5">
      <c r="B125" s="26"/>
      <c r="C125" s="26"/>
      <c r="D125" s="26"/>
      <c r="E125" s="26"/>
    </row>
    <row r="126" spans="2:5">
      <c r="B126" s="26"/>
      <c r="C126" s="26"/>
      <c r="D126" s="26"/>
      <c r="E126" s="26"/>
    </row>
    <row r="127" spans="2:5">
      <c r="B127" s="26"/>
      <c r="C127" s="26"/>
      <c r="D127" s="26"/>
      <c r="E127" s="26"/>
    </row>
    <row r="128" spans="2:5">
      <c r="B128" s="26"/>
      <c r="C128" s="26"/>
      <c r="D128" s="26"/>
      <c r="E128" s="26"/>
    </row>
    <row r="129" spans="2:5">
      <c r="B129" s="26"/>
      <c r="C129" s="26"/>
      <c r="D129" s="26"/>
      <c r="E129" s="26"/>
    </row>
    <row r="130" spans="2:5">
      <c r="B130" s="26"/>
      <c r="C130" s="26"/>
      <c r="D130" s="26"/>
      <c r="E130" s="26"/>
    </row>
    <row r="131" spans="2:5">
      <c r="B131" s="26"/>
      <c r="C131" s="26"/>
      <c r="D131" s="26"/>
      <c r="E131" s="26"/>
    </row>
    <row r="132" spans="2:5">
      <c r="B132" s="26"/>
      <c r="C132" s="26"/>
      <c r="D132" s="26"/>
      <c r="E132" s="26"/>
    </row>
    <row r="133" spans="2:5">
      <c r="B133" s="26"/>
      <c r="C133" s="26"/>
      <c r="D133" s="26"/>
      <c r="E133" s="26"/>
    </row>
    <row r="134" spans="2:5">
      <c r="B134" s="26"/>
      <c r="C134" s="26"/>
      <c r="D134" s="26"/>
      <c r="E134" s="26"/>
    </row>
    <row r="135" spans="2:5">
      <c r="B135" s="26"/>
      <c r="C135" s="26"/>
      <c r="D135" s="26"/>
      <c r="E135" s="26"/>
    </row>
    <row r="136" spans="2:5">
      <c r="B136" s="26"/>
      <c r="C136" s="26"/>
      <c r="D136" s="26"/>
      <c r="E136" s="26"/>
    </row>
    <row r="137" spans="2:5">
      <c r="B137" s="26"/>
      <c r="C137" s="26"/>
      <c r="D137" s="26"/>
      <c r="E137" s="26"/>
    </row>
    <row r="138" spans="2:5">
      <c r="B138" s="26"/>
      <c r="C138" s="26"/>
      <c r="D138" s="26"/>
      <c r="E138" s="26"/>
    </row>
    <row r="139" spans="2:5">
      <c r="B139" s="26"/>
      <c r="C139" s="26"/>
      <c r="D139" s="26"/>
      <c r="E139" s="26"/>
    </row>
    <row r="140" spans="2:5">
      <c r="B140" s="26"/>
      <c r="C140" s="26"/>
      <c r="D140" s="26"/>
      <c r="E140" s="26"/>
    </row>
    <row r="141" spans="2:5">
      <c r="B141" s="26"/>
      <c r="C141" s="26"/>
      <c r="D141" s="26"/>
      <c r="E141" s="26"/>
    </row>
    <row r="142" spans="2:5">
      <c r="B142" s="26"/>
      <c r="C142" s="26"/>
      <c r="D142" s="26"/>
      <c r="E142" s="26"/>
    </row>
    <row r="143" spans="2:5">
      <c r="B143" s="26"/>
      <c r="C143" s="26"/>
      <c r="D143" s="26"/>
      <c r="E143" s="26"/>
    </row>
    <row r="144" spans="2:5">
      <c r="B144" s="26"/>
      <c r="C144" s="26"/>
      <c r="D144" s="26"/>
      <c r="E144" s="26"/>
    </row>
    <row r="145" spans="2:5">
      <c r="B145" s="26"/>
      <c r="C145" s="26"/>
      <c r="D145" s="26"/>
      <c r="E145" s="26"/>
    </row>
    <row r="146" spans="2:5">
      <c r="B146" s="26"/>
      <c r="C146" s="26"/>
      <c r="D146" s="26"/>
      <c r="E146" s="26"/>
    </row>
    <row r="147" spans="2:5">
      <c r="B147" s="26"/>
      <c r="C147" s="26"/>
      <c r="D147" s="26"/>
      <c r="E147" s="26"/>
    </row>
    <row r="148" spans="2:5">
      <c r="B148" s="26"/>
      <c r="C148" s="26"/>
      <c r="D148" s="26"/>
      <c r="E148" s="26"/>
    </row>
    <row r="149" spans="2:5">
      <c r="B149" s="26"/>
      <c r="C149" s="26"/>
      <c r="D149" s="26"/>
      <c r="E149" s="26"/>
    </row>
    <row r="150" spans="2:5">
      <c r="B150" s="26"/>
      <c r="C150" s="26"/>
      <c r="D150" s="26"/>
      <c r="E150" s="26"/>
    </row>
    <row r="151" spans="2:5">
      <c r="B151" s="26"/>
      <c r="C151" s="26"/>
      <c r="D151" s="26"/>
      <c r="E151" s="26"/>
    </row>
    <row r="152" spans="2:5">
      <c r="B152" s="26"/>
      <c r="C152" s="26"/>
      <c r="D152" s="26"/>
      <c r="E152" s="26"/>
    </row>
    <row r="153" spans="2:5">
      <c r="B153" s="26"/>
      <c r="C153" s="26"/>
      <c r="D153" s="26"/>
      <c r="E153" s="26"/>
    </row>
    <row r="154" spans="2:5">
      <c r="B154" s="26"/>
      <c r="C154" s="26"/>
      <c r="D154" s="26"/>
      <c r="E154" s="26"/>
    </row>
    <row r="155" spans="2:5">
      <c r="B155" s="26"/>
      <c r="C155" s="26"/>
      <c r="D155" s="26"/>
      <c r="E155" s="26"/>
    </row>
    <row r="156" spans="2:5">
      <c r="B156" s="26"/>
      <c r="C156" s="26"/>
      <c r="D156" s="26"/>
      <c r="E156" s="26"/>
    </row>
    <row r="157" spans="2:5">
      <c r="B157" s="26"/>
      <c r="C157" s="26"/>
      <c r="D157" s="26"/>
      <c r="E157" s="26"/>
    </row>
    <row r="158" spans="2:5">
      <c r="B158" s="26"/>
      <c r="C158" s="26"/>
      <c r="D158" s="26"/>
      <c r="E158" s="26"/>
    </row>
    <row r="159" spans="2:5">
      <c r="B159" s="26"/>
      <c r="C159" s="26"/>
      <c r="D159" s="26"/>
      <c r="E159" s="26"/>
    </row>
  </sheetData>
  <sheetProtection selectLockedCells="1"/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52" orientation="portrait" r:id="rId1"/>
  <headerFooter alignWithMargins="0">
    <oddHeader>&amp;F</oddHead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indexed="9"/>
    <pageSetUpPr fitToPage="1"/>
  </sheetPr>
  <dimension ref="A1:AB165"/>
  <sheetViews>
    <sheetView topLeftCell="A15" zoomScale="130" zoomScaleNormal="130" workbookViewId="0">
      <selection activeCell="B22" sqref="B22:B45"/>
    </sheetView>
  </sheetViews>
  <sheetFormatPr baseColWidth="10" defaultColWidth="11.44140625" defaultRowHeight="11.4"/>
  <cols>
    <col min="1" max="1" width="44.5546875" style="4" customWidth="1"/>
    <col min="2" max="2" width="20.6640625" style="23" customWidth="1"/>
    <col min="3" max="4" width="20.6640625" style="24" customWidth="1"/>
    <col min="5" max="5" width="2.5546875" style="26" customWidth="1"/>
    <col min="6" max="6" width="28.109375" style="24" customWidth="1"/>
    <col min="7" max="7" width="12" style="535" customWidth="1"/>
    <col min="8" max="8" width="22.5546875" style="95" customWidth="1"/>
    <col min="9" max="9" width="16.88671875" style="26" customWidth="1"/>
    <col min="10" max="16384" width="11.44140625" style="26"/>
  </cols>
  <sheetData>
    <row r="1" spans="1:28" s="72" customFormat="1" ht="16.8" thickBot="1">
      <c r="A1" s="71" t="s">
        <v>85</v>
      </c>
      <c r="C1" s="291">
        <v>1.02</v>
      </c>
      <c r="D1" s="291">
        <v>1.02</v>
      </c>
      <c r="F1" s="291" t="s">
        <v>86</v>
      </c>
      <c r="G1" s="533"/>
      <c r="H1" s="499" t="s">
        <v>11</v>
      </c>
      <c r="I1" s="500" t="s">
        <v>87</v>
      </c>
    </row>
    <row r="2" spans="1:28" s="106" customFormat="1" ht="14.4" thickBot="1">
      <c r="A2" s="292" t="s">
        <v>88</v>
      </c>
      <c r="B2" s="293" t="s">
        <v>89</v>
      </c>
      <c r="C2" s="293" t="s">
        <v>90</v>
      </c>
      <c r="D2" s="294" t="s">
        <v>91</v>
      </c>
      <c r="E2" s="104"/>
      <c r="F2" s="296"/>
      <c r="G2" s="534"/>
      <c r="H2" s="501" t="s">
        <v>12</v>
      </c>
      <c r="I2" s="502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5"/>
      <c r="V2" s="105"/>
      <c r="W2" s="105"/>
      <c r="X2" s="105"/>
      <c r="Y2" s="105"/>
      <c r="Z2" s="105"/>
      <c r="AA2" s="105"/>
      <c r="AB2" s="105"/>
    </row>
    <row r="3" spans="1:28" s="107" customFormat="1" ht="12">
      <c r="A3" s="283"/>
      <c r="B3" s="284"/>
      <c r="C3" s="285"/>
      <c r="D3" s="286"/>
      <c r="E3" s="87"/>
      <c r="F3" s="296"/>
      <c r="G3" s="534"/>
      <c r="H3" s="503"/>
      <c r="I3" s="504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8" ht="12">
      <c r="A4" s="297" t="s">
        <v>92</v>
      </c>
      <c r="B4" s="298">
        <f>Ventes!$U$21</f>
        <v>0</v>
      </c>
      <c r="C4" s="298">
        <f>Ventes!$U$37</f>
        <v>0</v>
      </c>
      <c r="D4" s="299">
        <f>Ventes!$U$53</f>
        <v>0</v>
      </c>
      <c r="E4" s="87"/>
      <c r="F4" s="296"/>
      <c r="G4" s="534"/>
      <c r="H4" s="505"/>
      <c r="I4" s="504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8" ht="12">
      <c r="A5" s="92" t="s">
        <v>93</v>
      </c>
      <c r="B5" s="113">
        <f>Ventes!$U$22</f>
        <v>0</v>
      </c>
      <c r="C5" s="113">
        <f>Ventes!$U$38</f>
        <v>0</v>
      </c>
      <c r="D5" s="287">
        <f>Ventes!$U$54</f>
        <v>0</v>
      </c>
      <c r="E5" s="87"/>
      <c r="F5" s="296"/>
      <c r="G5" s="534"/>
      <c r="H5" s="506" t="s">
        <v>94</v>
      </c>
      <c r="I5" s="507" t="s">
        <v>95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8" s="110" customFormat="1" ht="13.8" thickBot="1">
      <c r="A6" s="92"/>
      <c r="B6" s="280"/>
      <c r="C6" s="281"/>
      <c r="D6" s="288"/>
      <c r="E6" s="108"/>
      <c r="F6" s="296"/>
      <c r="G6" s="534"/>
      <c r="H6" s="508"/>
      <c r="I6" s="5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8" s="74" customFormat="1" ht="12">
      <c r="A7" s="250" t="s">
        <v>96</v>
      </c>
      <c r="B7" s="251">
        <f>B4-B5+B6</f>
        <v>0</v>
      </c>
      <c r="C7" s="252">
        <f>C4-C5+C6</f>
        <v>0</v>
      </c>
      <c r="D7" s="253">
        <f>D4-D5+D6</f>
        <v>0</v>
      </c>
      <c r="E7" s="104"/>
      <c r="F7" s="296"/>
      <c r="G7" s="534"/>
      <c r="H7" s="510"/>
      <c r="I7" s="511"/>
      <c r="J7" s="104"/>
      <c r="K7" s="104"/>
      <c r="L7" s="104"/>
      <c r="M7" s="104"/>
      <c r="N7" s="104"/>
      <c r="O7" s="104"/>
      <c r="P7" s="104"/>
      <c r="Q7" s="104"/>
      <c r="R7" s="104"/>
      <c r="S7" s="104"/>
    </row>
    <row r="8" spans="1:28" s="74" customFormat="1" ht="12">
      <c r="A8" s="92"/>
      <c r="B8" s="25"/>
      <c r="C8" s="25"/>
      <c r="D8" s="93"/>
      <c r="E8" s="104"/>
      <c r="F8" s="296"/>
      <c r="G8" s="534"/>
      <c r="H8" s="510"/>
      <c r="I8" s="511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</row>
    <row r="9" spans="1:28" s="74" customFormat="1" ht="12">
      <c r="A9" s="289" t="s">
        <v>97</v>
      </c>
      <c r="B9" s="91"/>
      <c r="C9" s="91"/>
      <c r="D9" s="290"/>
      <c r="E9" s="104"/>
      <c r="F9" s="296"/>
      <c r="G9" s="534"/>
      <c r="H9" s="510"/>
      <c r="I9" s="511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spans="1:28" s="74" customFormat="1" ht="12">
      <c r="A10" s="454" t="s">
        <v>24</v>
      </c>
      <c r="B10" s="113">
        <f>Affectation!$D8/5</f>
        <v>0</v>
      </c>
      <c r="C10" s="113">
        <f>Affectation!$D8/5</f>
        <v>0</v>
      </c>
      <c r="D10" s="113">
        <f>Affectation!$D8/5</f>
        <v>0</v>
      </c>
      <c r="E10" s="104"/>
      <c r="F10" s="296"/>
      <c r="G10" s="534"/>
      <c r="H10" s="510"/>
      <c r="I10" s="511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spans="1:28" s="74" customFormat="1" ht="12">
      <c r="A11" s="454" t="s">
        <v>25</v>
      </c>
      <c r="B11" s="113">
        <f>Affectation!$D9/5</f>
        <v>0</v>
      </c>
      <c r="C11" s="113">
        <f>Affectation!$D9/5</f>
        <v>0</v>
      </c>
      <c r="D11" s="113">
        <f>Affectation!$D9/5</f>
        <v>0</v>
      </c>
      <c r="E11" s="104"/>
      <c r="F11" s="296"/>
      <c r="G11" s="534"/>
      <c r="H11" s="510"/>
      <c r="I11" s="511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spans="1:28" s="74" customFormat="1" ht="12">
      <c r="A12" s="454" t="s">
        <v>391</v>
      </c>
      <c r="B12" s="113">
        <f>Affectation!D13</f>
        <v>0</v>
      </c>
      <c r="C12" s="113"/>
      <c r="D12" s="113"/>
      <c r="E12" s="104"/>
      <c r="F12" s="296"/>
      <c r="G12" s="534"/>
      <c r="H12" s="510"/>
      <c r="I12" s="511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pans="1:28" s="74" customFormat="1" ht="12.6" thickBot="1">
      <c r="A13" s="454" t="s">
        <v>26</v>
      </c>
      <c r="B13" s="113">
        <f>Affectation!$D10/5</f>
        <v>0</v>
      </c>
      <c r="C13" s="113">
        <f>Affectation!$D10/5</f>
        <v>0</v>
      </c>
      <c r="D13" s="113">
        <f>Affectation!$D10/5</f>
        <v>0</v>
      </c>
      <c r="E13" s="104"/>
      <c r="F13" s="296"/>
      <c r="G13" s="534"/>
      <c r="H13" s="510"/>
      <c r="I13" s="511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  <row r="14" spans="1:28" s="74" customFormat="1" ht="12.6" thickBot="1">
      <c r="A14" s="245" t="s">
        <v>98</v>
      </c>
      <c r="B14" s="103">
        <f>SUM(B10:B13)</f>
        <v>0</v>
      </c>
      <c r="C14" s="103">
        <f>SUM(C10:C13)</f>
        <v>0</v>
      </c>
      <c r="D14" s="103">
        <f>SUM(D10:D13)</f>
        <v>0</v>
      </c>
      <c r="E14" s="104"/>
      <c r="F14" s="296"/>
      <c r="G14" s="534"/>
      <c r="H14" s="510"/>
      <c r="I14" s="511"/>
      <c r="J14" s="104"/>
      <c r="K14" s="104"/>
      <c r="L14" s="104"/>
      <c r="M14" s="104"/>
      <c r="N14" s="104"/>
      <c r="O14" s="104"/>
      <c r="P14" s="104"/>
      <c r="Q14" s="104"/>
      <c r="R14" s="104"/>
      <c r="S14" s="104"/>
    </row>
    <row r="15" spans="1:28" s="74" customFormat="1" ht="12">
      <c r="A15" s="22"/>
      <c r="B15" s="25"/>
      <c r="C15" s="25"/>
      <c r="D15" s="25"/>
      <c r="E15" s="104"/>
      <c r="F15" s="296"/>
      <c r="G15" s="534"/>
      <c r="H15" s="510"/>
      <c r="I15" s="511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pans="1:28" s="74" customFormat="1" ht="12">
      <c r="A16" s="246" t="s">
        <v>99</v>
      </c>
      <c r="B16" s="25"/>
      <c r="C16" s="25"/>
      <c r="D16" s="25"/>
      <c r="E16" s="104"/>
      <c r="F16" s="296"/>
      <c r="G16" s="534"/>
      <c r="H16" s="512" t="s">
        <v>100</v>
      </c>
      <c r="I16" s="513">
        <v>171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20" s="74" customFormat="1" ht="12">
      <c r="A17" s="54" t="s">
        <v>101</v>
      </c>
      <c r="B17" s="113">
        <f>(G21*12*9)*0.002</f>
        <v>0</v>
      </c>
      <c r="C17" s="440"/>
      <c r="D17" s="441"/>
      <c r="E17" s="104"/>
      <c r="F17" s="296"/>
      <c r="G17" s="534"/>
      <c r="H17" s="510"/>
      <c r="I17" s="511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1:20" s="74" customFormat="1" ht="12">
      <c r="A18" s="54" t="s">
        <v>102</v>
      </c>
      <c r="B18" s="490"/>
      <c r="C18" s="440"/>
      <c r="D18" s="441"/>
      <c r="E18" s="104"/>
      <c r="F18" s="296"/>
      <c r="G18" s="534"/>
      <c r="H18" s="510"/>
      <c r="I18" s="511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</row>
    <row r="19" spans="1:20" s="74" customFormat="1" ht="12">
      <c r="A19" s="12" t="s">
        <v>103</v>
      </c>
      <c r="B19" s="492"/>
      <c r="C19" s="440"/>
      <c r="D19" s="441"/>
      <c r="E19" s="104"/>
      <c r="F19" s="296"/>
      <c r="G19" s="534"/>
      <c r="H19" s="514"/>
      <c r="I19" s="511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</row>
    <row r="20" spans="1:20" s="74" customFormat="1" ht="12">
      <c r="A20" s="247" t="s">
        <v>104</v>
      </c>
      <c r="B20" s="243">
        <f>SUM(B17:B19)</f>
        <v>0</v>
      </c>
      <c r="C20" s="243">
        <f>SUM(C17:C19)</f>
        <v>0</v>
      </c>
      <c r="D20" s="243">
        <f>SUM(D17:D19)</f>
        <v>0</v>
      </c>
      <c r="E20" s="104"/>
      <c r="F20" s="443"/>
      <c r="G20" s="89"/>
      <c r="H20" s="515"/>
      <c r="I20" s="5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</row>
    <row r="21" spans="1:20">
      <c r="A21" s="12" t="s">
        <v>105</v>
      </c>
      <c r="B21" s="439">
        <f>G21*12</f>
        <v>0</v>
      </c>
      <c r="C21" s="113">
        <f>B21*$C$1</f>
        <v>0</v>
      </c>
      <c r="D21" s="115">
        <f>C21*$D$1</f>
        <v>0</v>
      </c>
      <c r="E21" s="87"/>
      <c r="F21" s="444" t="s">
        <v>106</v>
      </c>
      <c r="G21" s="490">
        <v>0</v>
      </c>
      <c r="H21" s="516" t="s">
        <v>107</v>
      </c>
      <c r="I21" s="504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20">
      <c r="A22" s="12" t="s">
        <v>108</v>
      </c>
      <c r="B22" s="490">
        <v>0</v>
      </c>
      <c r="C22" s="113">
        <f>B22*$C$1</f>
        <v>0</v>
      </c>
      <c r="D22" s="115">
        <f>C22*$D$1</f>
        <v>0</v>
      </c>
      <c r="E22" s="87"/>
      <c r="F22" s="296"/>
      <c r="G22" s="534"/>
      <c r="H22" s="505"/>
      <c r="I22" s="504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spans="1:20">
      <c r="A23" s="54" t="s">
        <v>109</v>
      </c>
      <c r="B23" s="490">
        <v>0</v>
      </c>
      <c r="C23" s="113">
        <f>B23</f>
        <v>0</v>
      </c>
      <c r="D23" s="115">
        <f>C23</f>
        <v>0</v>
      </c>
      <c r="E23" s="87"/>
      <c r="F23" s="296"/>
      <c r="G23" s="534"/>
      <c r="H23" s="505"/>
      <c r="I23" s="504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  <row r="24" spans="1:20">
      <c r="A24" s="54" t="s">
        <v>110</v>
      </c>
      <c r="B24" s="490">
        <v>0</v>
      </c>
      <c r="C24" s="113">
        <f>B24*$C$1</f>
        <v>0</v>
      </c>
      <c r="D24" s="115">
        <f>C24*$D$1</f>
        <v>0</v>
      </c>
      <c r="E24" s="87"/>
      <c r="F24" s="296"/>
      <c r="G24" s="534"/>
      <c r="H24" s="517" t="s">
        <v>111</v>
      </c>
      <c r="I24" s="507" t="s">
        <v>112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</row>
    <row r="25" spans="1:20" s="112" customFormat="1">
      <c r="A25" s="12" t="s">
        <v>113</v>
      </c>
      <c r="B25" s="490">
        <v>0</v>
      </c>
      <c r="C25" s="113">
        <f>B25*$C$1</f>
        <v>0</v>
      </c>
      <c r="D25" s="115">
        <f>C25*$D$1</f>
        <v>0</v>
      </c>
      <c r="E25" s="111"/>
      <c r="F25" s="296"/>
      <c r="G25" s="534"/>
      <c r="H25" s="518" t="s">
        <v>114</v>
      </c>
      <c r="I25" s="519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s="112" customFormat="1">
      <c r="A26" s="12" t="s">
        <v>115</v>
      </c>
      <c r="B26" s="490">
        <v>0</v>
      </c>
      <c r="C26" s="113">
        <f>B26*$C$1</f>
        <v>0</v>
      </c>
      <c r="D26" s="115">
        <f>C26*$D$1</f>
        <v>0</v>
      </c>
      <c r="E26" s="111"/>
      <c r="F26" s="296"/>
      <c r="G26" s="534"/>
      <c r="H26" s="512" t="s">
        <v>116</v>
      </c>
      <c r="I26" s="507" t="s">
        <v>117</v>
      </c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  <row r="27" spans="1:20" s="112" customFormat="1">
      <c r="A27" s="12" t="s">
        <v>118</v>
      </c>
      <c r="B27" s="492"/>
      <c r="C27" s="113">
        <f>B27*$C$1</f>
        <v>0</v>
      </c>
      <c r="D27" s="115">
        <f>C27*$D$1</f>
        <v>0</v>
      </c>
      <c r="E27" s="111"/>
      <c r="F27" s="296"/>
      <c r="G27" s="534"/>
      <c r="H27" s="520" t="s">
        <v>119</v>
      </c>
      <c r="I27" s="507" t="s">
        <v>120</v>
      </c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s="112" customFormat="1">
      <c r="A28" s="247" t="s">
        <v>121</v>
      </c>
      <c r="B28" s="243">
        <f>SUM(B21:B27)</f>
        <v>0</v>
      </c>
      <c r="C28" s="243">
        <f>SUM(C21:C27)</f>
        <v>0</v>
      </c>
      <c r="D28" s="243">
        <f>SUM(D21:D27)</f>
        <v>0</v>
      </c>
      <c r="E28" s="111"/>
      <c r="F28" s="296"/>
      <c r="G28" s="534"/>
      <c r="H28" s="521"/>
      <c r="I28" s="519"/>
      <c r="J28" s="111"/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20">
      <c r="A29" s="12" t="s">
        <v>122</v>
      </c>
      <c r="B29" s="491">
        <v>0</v>
      </c>
      <c r="C29" s="115">
        <f>B29*$C$1</f>
        <v>0</v>
      </c>
      <c r="D29" s="115">
        <f>C29*$D$1</f>
        <v>0</v>
      </c>
      <c r="E29" s="87"/>
      <c r="F29" s="296"/>
      <c r="G29" s="534"/>
      <c r="H29" s="517" t="s">
        <v>123</v>
      </c>
      <c r="I29" s="507" t="s">
        <v>124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</row>
    <row r="30" spans="1:20">
      <c r="A30" s="12" t="s">
        <v>125</v>
      </c>
      <c r="B30" s="491"/>
      <c r="C30" s="115">
        <f>B30*$C$1</f>
        <v>0</v>
      </c>
      <c r="D30" s="115">
        <f>C30*$D$1</f>
        <v>0</v>
      </c>
      <c r="E30" s="87"/>
      <c r="F30" s="296"/>
      <c r="G30" s="534"/>
      <c r="H30" s="505"/>
      <c r="I30" s="504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>
      <c r="A31" s="54" t="s">
        <v>126</v>
      </c>
      <c r="B31" s="491"/>
      <c r="C31" s="115">
        <f>B31</f>
        <v>0</v>
      </c>
      <c r="D31" s="115">
        <f>C31</f>
        <v>0</v>
      </c>
      <c r="E31" s="87"/>
      <c r="F31" s="296"/>
      <c r="G31" s="534"/>
      <c r="H31" s="522" t="s">
        <v>127</v>
      </c>
      <c r="I31" s="504" t="s">
        <v>128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s="112" customFormat="1">
      <c r="A32" s="247" t="s">
        <v>129</v>
      </c>
      <c r="B32" s="243">
        <f>SUM(B29:B31)</f>
        <v>0</v>
      </c>
      <c r="C32" s="243">
        <f>SUM(C29:C31)</f>
        <v>0</v>
      </c>
      <c r="D32" s="243">
        <f>SUM(D29:D31)</f>
        <v>0</v>
      </c>
      <c r="E32" s="111"/>
      <c r="F32" s="296"/>
      <c r="G32" s="534"/>
      <c r="H32" s="521"/>
      <c r="I32" s="519"/>
      <c r="J32" s="111"/>
      <c r="K32" s="111"/>
      <c r="L32" s="111"/>
      <c r="M32" s="111"/>
      <c r="N32" s="111"/>
      <c r="O32" s="111"/>
      <c r="P32" s="111"/>
      <c r="Q32" s="111"/>
      <c r="R32" s="111"/>
      <c r="S32" s="111"/>
    </row>
    <row r="33" spans="1:20" s="112" customFormat="1">
      <c r="A33" s="28" t="s">
        <v>130</v>
      </c>
      <c r="B33" s="493">
        <v>0</v>
      </c>
      <c r="C33" s="114">
        <f>B33*$C$1</f>
        <v>0</v>
      </c>
      <c r="D33" s="255">
        <f>C33*$D$1</f>
        <v>0</v>
      </c>
      <c r="E33" s="111"/>
      <c r="F33" s="296"/>
      <c r="G33" s="534"/>
      <c r="H33" s="506" t="s">
        <v>131</v>
      </c>
      <c r="I33" s="507" t="s">
        <v>132</v>
      </c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>
      <c r="A34" s="54" t="s">
        <v>133</v>
      </c>
      <c r="B34" s="493">
        <v>0</v>
      </c>
      <c r="C34" s="115">
        <f>B34*$C$1</f>
        <v>0</v>
      </c>
      <c r="D34" s="115">
        <f>C34*$D$1</f>
        <v>0</v>
      </c>
      <c r="E34" s="87"/>
      <c r="F34" s="296"/>
      <c r="G34" s="534"/>
      <c r="H34" s="506" t="s">
        <v>134</v>
      </c>
      <c r="I34" s="507" t="s">
        <v>135</v>
      </c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>
      <c r="A35" s="12" t="s">
        <v>136</v>
      </c>
      <c r="B35" s="493">
        <v>0</v>
      </c>
      <c r="C35" s="115">
        <f>B35*$C$1</f>
        <v>0</v>
      </c>
      <c r="D35" s="115">
        <f>C35*$D$1</f>
        <v>0</v>
      </c>
      <c r="E35" s="87"/>
      <c r="F35" s="296"/>
      <c r="G35" s="534"/>
      <c r="H35" s="505"/>
      <c r="I35" s="523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</row>
    <row r="36" spans="1:20">
      <c r="A36" s="12" t="s">
        <v>137</v>
      </c>
      <c r="B36" s="493">
        <v>0</v>
      </c>
      <c r="C36" s="115">
        <f>B36*$C$1</f>
        <v>0</v>
      </c>
      <c r="D36" s="115">
        <f>C36*$D$1</f>
        <v>0</v>
      </c>
      <c r="E36" s="87"/>
      <c r="F36" s="296"/>
      <c r="G36" s="534"/>
      <c r="H36" s="506" t="s">
        <v>138</v>
      </c>
      <c r="I36" s="507" t="s">
        <v>139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s="112" customFormat="1">
      <c r="A37" s="247" t="s">
        <v>140</v>
      </c>
      <c r="B37" s="243">
        <f>SUM(B33:B36)</f>
        <v>0</v>
      </c>
      <c r="C37" s="243">
        <f>SUM(C33:C36)</f>
        <v>0</v>
      </c>
      <c r="D37" s="243">
        <f>SUM(D33:D36)</f>
        <v>0</v>
      </c>
      <c r="E37" s="111"/>
      <c r="F37" s="296"/>
      <c r="G37" s="534"/>
      <c r="H37" s="524"/>
      <c r="I37" s="519"/>
      <c r="J37" s="111"/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20">
      <c r="A38" s="12" t="s">
        <v>141</v>
      </c>
      <c r="B38" s="494">
        <v>0</v>
      </c>
      <c r="C38" s="115">
        <f>B38*$C$1</f>
        <v>0</v>
      </c>
      <c r="D38" s="115">
        <f>C38*$D$1</f>
        <v>0</v>
      </c>
      <c r="E38" s="87"/>
      <c r="F38" s="296"/>
      <c r="G38" s="534"/>
      <c r="H38" s="505"/>
      <c r="I38" s="504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>
      <c r="A39" s="54" t="s">
        <v>142</v>
      </c>
      <c r="B39" s="494">
        <v>0</v>
      </c>
      <c r="C39" s="115">
        <f>B39*$C$1</f>
        <v>0</v>
      </c>
      <c r="D39" s="115">
        <f>C39*$D$1</f>
        <v>0</v>
      </c>
      <c r="E39" s="87"/>
      <c r="F39" s="296"/>
      <c r="G39" s="534"/>
      <c r="H39" s="506" t="s">
        <v>143</v>
      </c>
      <c r="I39" s="507" t="s">
        <v>144</v>
      </c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>
      <c r="A40" s="54" t="s">
        <v>145</v>
      </c>
      <c r="B40" s="485">
        <f>Affectation!B36/1.21</f>
        <v>0</v>
      </c>
      <c r="C40" s="115">
        <f>B40*$C$1</f>
        <v>0</v>
      </c>
      <c r="D40" s="377"/>
      <c r="E40" s="87"/>
      <c r="F40" s="296"/>
      <c r="G40" s="534"/>
      <c r="H40" s="524"/>
      <c r="I40" s="525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s="112" customFormat="1">
      <c r="A41" s="247" t="s">
        <v>146</v>
      </c>
      <c r="B41" s="243">
        <f>SUM(B38:B40)</f>
        <v>0</v>
      </c>
      <c r="C41" s="243">
        <f>SUM(C38:C39)</f>
        <v>0</v>
      </c>
      <c r="D41" s="243">
        <f>SUM(D38:D39)</f>
        <v>0</v>
      </c>
      <c r="E41" s="111"/>
      <c r="F41" s="296"/>
      <c r="G41" s="534"/>
      <c r="H41" s="505"/>
      <c r="I41" s="526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20">
      <c r="A42" s="12" t="s">
        <v>147</v>
      </c>
      <c r="B42" s="113">
        <f>RH!$F$23</f>
        <v>0</v>
      </c>
      <c r="C42" s="113">
        <f>RH!$H$23</f>
        <v>0</v>
      </c>
      <c r="D42" s="113">
        <f>RH!$J$23</f>
        <v>0</v>
      </c>
      <c r="E42" s="87"/>
      <c r="F42" s="296"/>
      <c r="G42" s="534"/>
      <c r="H42" s="505"/>
      <c r="I42" s="526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>
      <c r="A43" s="54" t="s">
        <v>148</v>
      </c>
      <c r="B43" s="577"/>
      <c r="C43" s="115">
        <f>B43*$C$1</f>
        <v>0</v>
      </c>
      <c r="D43" s="115">
        <f>C43*$D$1</f>
        <v>0</v>
      </c>
      <c r="E43" s="87"/>
      <c r="F43" s="296"/>
      <c r="G43" s="534"/>
      <c r="H43" s="524"/>
      <c r="I43" s="525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s="112" customFormat="1">
      <c r="A44" s="247" t="s">
        <v>149</v>
      </c>
      <c r="B44" s="243">
        <f>SUM(B42:B43)</f>
        <v>0</v>
      </c>
      <c r="C44" s="243">
        <f>SUM(C42:C43)</f>
        <v>0</v>
      </c>
      <c r="D44" s="243">
        <f>SUM(D42:D43)</f>
        <v>0</v>
      </c>
      <c r="E44" s="111"/>
      <c r="F44" s="296"/>
      <c r="G44" s="534"/>
      <c r="H44" s="505"/>
      <c r="I44" s="526"/>
      <c r="J44" s="111"/>
      <c r="K44" s="111"/>
      <c r="L44" s="111"/>
      <c r="M44" s="111"/>
      <c r="N44" s="111"/>
      <c r="O44" s="111"/>
      <c r="P44" s="111"/>
      <c r="Q44" s="111"/>
      <c r="R44" s="111"/>
      <c r="S44" s="111"/>
    </row>
    <row r="45" spans="1:20">
      <c r="A45" s="54" t="s">
        <v>150</v>
      </c>
      <c r="B45" s="490"/>
      <c r="C45" s="115">
        <f t="shared" ref="C45:C50" si="0">B45*$C$1</f>
        <v>0</v>
      </c>
      <c r="D45" s="115">
        <f t="shared" ref="D45:D50" si="1">C45*$D$1</f>
        <v>0</v>
      </c>
      <c r="E45" s="87"/>
      <c r="F45" s="296"/>
      <c r="G45" s="534"/>
      <c r="H45" s="505"/>
      <c r="I45" s="526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>
      <c r="A46" s="12" t="s">
        <v>151</v>
      </c>
      <c r="B46" s="494"/>
      <c r="C46" s="115">
        <f t="shared" si="0"/>
        <v>0</v>
      </c>
      <c r="D46" s="115">
        <f t="shared" si="1"/>
        <v>0</v>
      </c>
      <c r="E46" s="87"/>
      <c r="F46" s="296"/>
      <c r="G46" s="534"/>
      <c r="H46" s="505"/>
      <c r="I46" s="526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0">
      <c r="A47" s="12" t="s">
        <v>152</v>
      </c>
      <c r="B47" s="494"/>
      <c r="C47" s="115">
        <f t="shared" si="0"/>
        <v>0</v>
      </c>
      <c r="D47" s="115">
        <f t="shared" si="1"/>
        <v>0</v>
      </c>
      <c r="E47" s="87"/>
      <c r="F47" s="296"/>
      <c r="G47" s="534"/>
      <c r="H47" s="505"/>
      <c r="I47" s="52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>
      <c r="A48" s="12" t="s">
        <v>153</v>
      </c>
      <c r="B48" s="494"/>
      <c r="C48" s="115">
        <f t="shared" si="0"/>
        <v>0</v>
      </c>
      <c r="D48" s="115">
        <f t="shared" si="1"/>
        <v>0</v>
      </c>
      <c r="E48" s="87"/>
      <c r="F48" s="296"/>
      <c r="G48" s="534"/>
      <c r="H48" s="524"/>
      <c r="I48" s="525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>
      <c r="A49" s="12" t="s">
        <v>154</v>
      </c>
      <c r="B49" s="494"/>
      <c r="C49" s="115">
        <f t="shared" si="0"/>
        <v>0</v>
      </c>
      <c r="D49" s="115">
        <f t="shared" si="1"/>
        <v>0</v>
      </c>
      <c r="E49" s="87"/>
      <c r="F49" s="296"/>
      <c r="G49" s="534"/>
      <c r="H49" s="524"/>
      <c r="I49" s="525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>
      <c r="A50" s="54" t="s">
        <v>155</v>
      </c>
      <c r="B50" s="494"/>
      <c r="C50" s="115">
        <f t="shared" si="0"/>
        <v>0</v>
      </c>
      <c r="D50" s="115">
        <f t="shared" si="1"/>
        <v>0</v>
      </c>
      <c r="E50" s="87"/>
      <c r="F50" s="296"/>
      <c r="G50" s="534"/>
      <c r="H50" s="505"/>
      <c r="I50" s="526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</row>
    <row r="51" spans="1:20" s="112" customFormat="1">
      <c r="A51" s="247" t="s">
        <v>156</v>
      </c>
      <c r="B51" s="243">
        <f>SUM(B45:B50)</f>
        <v>0</v>
      </c>
      <c r="C51" s="243">
        <f>SUM(C45:C50)</f>
        <v>0</v>
      </c>
      <c r="D51" s="243">
        <f>SUM(D45:D50)</f>
        <v>0</v>
      </c>
      <c r="E51" s="111"/>
      <c r="F51" s="296"/>
      <c r="G51" s="534"/>
      <c r="H51" s="505"/>
      <c r="I51" s="526"/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20" s="112" customFormat="1">
      <c r="A52" s="54" t="s">
        <v>157</v>
      </c>
      <c r="B52" s="113">
        <f>Investissements!$D$4</f>
        <v>0</v>
      </c>
      <c r="C52" s="113">
        <f>Investissements!$D$4</f>
        <v>0</v>
      </c>
      <c r="D52" s="113">
        <v>0</v>
      </c>
      <c r="E52" s="111"/>
      <c r="F52" s="296"/>
      <c r="G52" s="534"/>
      <c r="H52" s="505"/>
      <c r="I52" s="528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</row>
    <row r="53" spans="1:20">
      <c r="A53" s="12" t="s">
        <v>158</v>
      </c>
      <c r="B53" s="113">
        <f>Investissements!$D$13</f>
        <v>0</v>
      </c>
      <c r="C53" s="113">
        <f>Investissements!$D$13</f>
        <v>0</v>
      </c>
      <c r="D53" s="113">
        <f>Investissements!$D$13</f>
        <v>0</v>
      </c>
      <c r="E53" s="87"/>
      <c r="F53" s="296"/>
      <c r="G53" s="534"/>
      <c r="H53" s="524"/>
      <c r="I53" s="525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</row>
    <row r="54" spans="1:20">
      <c r="A54" s="12" t="s">
        <v>159</v>
      </c>
      <c r="B54" s="113" t="e">
        <f>Investissements!D24-B55</f>
        <v>#REF!</v>
      </c>
      <c r="C54" s="113" t="e">
        <f>Investissements!D24-C55</f>
        <v>#REF!</v>
      </c>
      <c r="D54" s="113" t="e">
        <f>Investissements!D24-D55</f>
        <v>#REF!</v>
      </c>
      <c r="E54" s="87"/>
      <c r="F54" s="296"/>
      <c r="G54" s="534"/>
      <c r="H54" s="505"/>
      <c r="I54" s="526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</row>
    <row r="55" spans="1:20">
      <c r="A55" s="12" t="s">
        <v>160</v>
      </c>
      <c r="B55" s="113" t="e">
        <f>Investissements!D21</f>
        <v>#REF!</v>
      </c>
      <c r="C55" s="113" t="e">
        <f>Investissements!D21</f>
        <v>#REF!</v>
      </c>
      <c r="D55" s="113" t="e">
        <f>Investissements!D21</f>
        <v>#REF!</v>
      </c>
      <c r="E55" s="87"/>
      <c r="F55" s="296"/>
      <c r="G55" s="534"/>
      <c r="H55" s="527" t="s">
        <v>161</v>
      </c>
      <c r="I55" s="526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</row>
    <row r="56" spans="1:20" s="112" customFormat="1">
      <c r="A56" s="247" t="s">
        <v>162</v>
      </c>
      <c r="B56" s="243" t="e">
        <f>SUM(B52:B55)</f>
        <v>#REF!</v>
      </c>
      <c r="C56" s="243" t="e">
        <f>SUM(C52:C55)</f>
        <v>#REF!</v>
      </c>
      <c r="D56" s="243" t="e">
        <f>SUM(D52:D55)</f>
        <v>#REF!</v>
      </c>
      <c r="E56" s="111"/>
      <c r="F56" s="296"/>
      <c r="G56" s="534"/>
      <c r="H56" s="505"/>
      <c r="I56" s="526"/>
      <c r="J56" s="111"/>
      <c r="K56" s="111"/>
      <c r="L56" s="111"/>
      <c r="M56" s="111"/>
      <c r="N56" s="111"/>
      <c r="O56" s="111"/>
      <c r="P56" s="111"/>
      <c r="Q56" s="111"/>
      <c r="R56" s="111"/>
      <c r="S56" s="111"/>
    </row>
    <row r="57" spans="1:20" s="77" customFormat="1">
      <c r="A57" s="28" t="s">
        <v>163</v>
      </c>
      <c r="B57" s="113">
        <f>Affectation!$B$4/1.21</f>
        <v>0</v>
      </c>
      <c r="C57" s="282"/>
      <c r="D57" s="282"/>
      <c r="E57" s="29"/>
      <c r="F57" s="296"/>
      <c r="G57" s="534"/>
      <c r="H57" s="505"/>
      <c r="I57" s="526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s="77" customFormat="1">
      <c r="A58" s="54" t="s">
        <v>164</v>
      </c>
      <c r="B58" s="578">
        <v>0</v>
      </c>
      <c r="C58" s="254">
        <f t="shared" ref="C58:C59" si="2">B58*$C$1</f>
        <v>0</v>
      </c>
      <c r="D58" s="254">
        <f t="shared" ref="D58:D59" si="3">C58*$D$1</f>
        <v>0</v>
      </c>
      <c r="E58" s="29"/>
      <c r="F58" s="296"/>
      <c r="G58" s="534"/>
      <c r="H58" s="505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s="77" customFormat="1">
      <c r="A59" s="12" t="s">
        <v>393</v>
      </c>
      <c r="B59" s="578">
        <v>0</v>
      </c>
      <c r="C59" s="254">
        <f t="shared" si="2"/>
        <v>0</v>
      </c>
      <c r="D59" s="254">
        <f t="shared" si="3"/>
        <v>0</v>
      </c>
      <c r="E59" s="29"/>
      <c r="F59" s="296"/>
      <c r="G59" s="534"/>
      <c r="H59" s="505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s="77" customFormat="1">
      <c r="A60" s="54" t="s">
        <v>165</v>
      </c>
      <c r="B60" s="578">
        <v>0</v>
      </c>
      <c r="C60" s="254">
        <f>B60*$C$1</f>
        <v>0</v>
      </c>
      <c r="D60" s="254">
        <f>C60*$D$1</f>
        <v>0</v>
      </c>
      <c r="E60" s="29"/>
      <c r="F60" s="296"/>
      <c r="G60" s="534"/>
      <c r="H60" s="505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s="77" customFormat="1">
      <c r="A61" s="54" t="s">
        <v>166</v>
      </c>
      <c r="B61" s="578">
        <v>0</v>
      </c>
      <c r="C61" s="113">
        <f>B61</f>
        <v>0</v>
      </c>
      <c r="D61" s="254">
        <f>C61</f>
        <v>0</v>
      </c>
      <c r="E61" s="29"/>
      <c r="F61" s="296"/>
      <c r="G61" s="534"/>
      <c r="H61" s="506" t="s">
        <v>167</v>
      </c>
      <c r="I61" s="529" t="s">
        <v>168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s="77" customFormat="1">
      <c r="A62" s="54" t="s">
        <v>169</v>
      </c>
      <c r="B62" s="578">
        <v>0</v>
      </c>
      <c r="C62" s="113">
        <f>B62*$C$1</f>
        <v>0</v>
      </c>
      <c r="D62" s="113">
        <f>C62*$D$1</f>
        <v>0</v>
      </c>
      <c r="E62" s="29"/>
      <c r="F62" s="296"/>
      <c r="G62" s="534"/>
      <c r="H62" s="527" t="s">
        <v>170</v>
      </c>
      <c r="I62" s="526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s="112" customFormat="1">
      <c r="A63" s="247" t="s">
        <v>171</v>
      </c>
      <c r="B63" s="243">
        <f>SUM(B57:B62)</f>
        <v>0</v>
      </c>
      <c r="C63" s="243">
        <f>SUM(C57:C62)</f>
        <v>0</v>
      </c>
      <c r="D63" s="243">
        <f>SUM(D57:D62)</f>
        <v>0</v>
      </c>
      <c r="E63" s="111"/>
      <c r="F63" s="296"/>
      <c r="G63" s="534"/>
      <c r="H63" s="524"/>
      <c r="I63" s="525"/>
      <c r="J63" s="111"/>
      <c r="K63" s="111"/>
      <c r="L63" s="111"/>
      <c r="M63" s="111"/>
      <c r="N63" s="111"/>
      <c r="O63" s="111"/>
      <c r="P63" s="111"/>
      <c r="Q63" s="111"/>
      <c r="R63" s="111"/>
      <c r="S63" s="111"/>
    </row>
    <row r="64" spans="1:20" s="74" customFormat="1" ht="12">
      <c r="A64" s="54" t="s">
        <v>172</v>
      </c>
      <c r="B64" s="254">
        <f>RH!D30</f>
        <v>0</v>
      </c>
      <c r="C64" s="254">
        <f>RH!K30</f>
        <v>0</v>
      </c>
      <c r="D64" s="254">
        <f>RH!R30</f>
        <v>0</v>
      </c>
      <c r="E64" s="104"/>
      <c r="F64" s="296"/>
      <c r="G64" s="534"/>
      <c r="H64" s="505"/>
      <c r="I64" s="526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1:20" s="77" customFormat="1">
      <c r="A65" s="247" t="s">
        <v>173</v>
      </c>
      <c r="B65" s="243">
        <f>B64</f>
        <v>0</v>
      </c>
      <c r="C65" s="243">
        <f>C64</f>
        <v>0</v>
      </c>
      <c r="D65" s="243">
        <f>D64</f>
        <v>0</v>
      </c>
      <c r="E65" s="29"/>
      <c r="F65" s="296"/>
      <c r="G65" s="534"/>
      <c r="H65" s="505"/>
      <c r="I65" s="530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s="112" customFormat="1" ht="12" thickBot="1">
      <c r="A66" s="59"/>
      <c r="B66" s="94"/>
      <c r="C66" s="27"/>
      <c r="D66" s="27"/>
      <c r="E66" s="111"/>
      <c r="F66" s="296"/>
      <c r="G66" s="534"/>
      <c r="H66" s="505"/>
      <c r="I66" s="526"/>
      <c r="J66" s="111"/>
      <c r="K66" s="111"/>
      <c r="L66" s="111"/>
      <c r="M66" s="111"/>
      <c r="N66" s="111"/>
      <c r="O66" s="111"/>
      <c r="P66" s="111"/>
      <c r="Q66" s="111"/>
      <c r="R66" s="111"/>
      <c r="S66" s="111"/>
    </row>
    <row r="67" spans="1:20" s="77" customFormat="1" ht="12.6" thickBot="1">
      <c r="A67" s="245" t="s">
        <v>174</v>
      </c>
      <c r="B67" s="103" t="e">
        <f>B28+B32+B37+B41+B44+B51+B56+B63+B65+B20</f>
        <v>#REF!</v>
      </c>
      <c r="C67" s="103" t="e">
        <f>C28+C32+C37+C41+C44+C51+C56+C63+C65+C20</f>
        <v>#REF!</v>
      </c>
      <c r="D67" s="103" t="e">
        <f>D28+D32+D37+D41+D44+D51+D56+D63+D65+D20</f>
        <v>#REF!</v>
      </c>
      <c r="E67" s="29"/>
      <c r="F67" s="296"/>
      <c r="G67" s="534"/>
      <c r="H67" s="505"/>
      <c r="I67" s="526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s="77" customFormat="1" ht="12.6" thickBot="1">
      <c r="A68" s="248"/>
      <c r="B68" s="96"/>
      <c r="C68" s="96"/>
      <c r="D68" s="96"/>
      <c r="E68" s="29"/>
      <c r="F68" s="296"/>
      <c r="G68" s="534"/>
      <c r="H68" s="505"/>
      <c r="I68" s="526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12">
      <c r="A69" s="250" t="s">
        <v>175</v>
      </c>
      <c r="B69" s="251" t="e">
        <f>B7+B14-B67</f>
        <v>#REF!</v>
      </c>
      <c r="C69" s="252" t="e">
        <f>C7+C14-C67</f>
        <v>#REF!</v>
      </c>
      <c r="D69" s="253" t="e">
        <f>D7+D14-D67</f>
        <v>#REF!</v>
      </c>
      <c r="E69" s="87"/>
      <c r="F69" s="296"/>
      <c r="G69" s="534"/>
      <c r="H69" s="505"/>
      <c r="I69" s="526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</row>
    <row r="70" spans="1:20" s="77" customFormat="1">
      <c r="A70" s="12" t="s">
        <v>176</v>
      </c>
      <c r="B70" s="113" t="e">
        <f>'Amortissement crédit1'!H2+#REF!+#REF!</f>
        <v>#REF!</v>
      </c>
      <c r="C70" s="113" t="e">
        <f>'Amortissement crédit1'!H3+#REF!+#REF!</f>
        <v>#REF!</v>
      </c>
      <c r="D70" s="113" t="e">
        <f>'Amortissement crédit1'!H4+#REF!+#REF!</f>
        <v>#REF!</v>
      </c>
      <c r="E70" s="29"/>
      <c r="F70" s="296"/>
      <c r="G70" s="534"/>
      <c r="H70" s="527" t="s">
        <v>177</v>
      </c>
      <c r="I70" s="526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s="77" customFormat="1">
      <c r="A71" s="12" t="s">
        <v>178</v>
      </c>
      <c r="B71" s="113" t="e">
        <f>#REF!</f>
        <v>#REF!</v>
      </c>
      <c r="C71" s="113" t="e">
        <f>#REF!</f>
        <v>#REF!</v>
      </c>
      <c r="D71" s="113" t="e">
        <f>#REF!</f>
        <v>#REF!</v>
      </c>
      <c r="E71" s="29"/>
      <c r="F71" s="296"/>
      <c r="G71" s="534"/>
      <c r="H71" s="505"/>
      <c r="I71" s="526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s="77" customFormat="1" ht="12" thickBot="1">
      <c r="A72" s="12" t="s">
        <v>179</v>
      </c>
      <c r="B72" s="495"/>
      <c r="C72" s="116">
        <f>B72</f>
        <v>0</v>
      </c>
      <c r="D72" s="116">
        <f>C72</f>
        <v>0</v>
      </c>
      <c r="E72" s="29"/>
      <c r="F72" s="296"/>
      <c r="G72" s="534"/>
      <c r="H72" s="505"/>
      <c r="I72" s="526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s="77" customFormat="1" ht="12.6" thickBot="1">
      <c r="A73" s="245" t="s">
        <v>180</v>
      </c>
      <c r="B73" s="103" t="e">
        <f>SUM(B70:B72)</f>
        <v>#REF!</v>
      </c>
      <c r="C73" s="103" t="e">
        <f>SUM(C70:C72)</f>
        <v>#REF!</v>
      </c>
      <c r="D73" s="103" t="e">
        <f>SUM(D70:D72)</f>
        <v>#REF!</v>
      </c>
      <c r="E73" s="29"/>
      <c r="F73" s="296"/>
      <c r="G73" s="534"/>
      <c r="H73" s="505"/>
      <c r="I73" s="526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ht="12">
      <c r="A74" s="250" t="s">
        <v>181</v>
      </c>
      <c r="B74" s="251" t="e">
        <f>B69-B73</f>
        <v>#REF!</v>
      </c>
      <c r="C74" s="251" t="e">
        <f>C69-C73</f>
        <v>#REF!</v>
      </c>
      <c r="D74" s="251" t="e">
        <f>D69-D73</f>
        <v>#REF!</v>
      </c>
      <c r="E74" s="87"/>
      <c r="F74" s="296"/>
      <c r="G74" s="534"/>
      <c r="H74" s="505"/>
      <c r="I74" s="526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</row>
    <row r="75" spans="1:20" ht="12" thickBot="1">
      <c r="A75" s="367"/>
      <c r="B75" s="369"/>
      <c r="C75" s="369"/>
      <c r="D75" s="370"/>
      <c r="E75" s="87"/>
      <c r="F75" s="296"/>
      <c r="G75" s="534"/>
      <c r="H75" s="505"/>
      <c r="I75" s="526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</row>
    <row r="76" spans="1:20" s="77" customFormat="1" ht="12.6" thickBot="1">
      <c r="A76" s="245" t="s">
        <v>182</v>
      </c>
      <c r="B76" s="365">
        <f>B75</f>
        <v>0</v>
      </c>
      <c r="C76" s="365">
        <f>C75</f>
        <v>0</v>
      </c>
      <c r="D76" s="365">
        <f>D75</f>
        <v>0</v>
      </c>
      <c r="E76" s="29"/>
      <c r="F76" s="296"/>
      <c r="G76" s="534"/>
      <c r="H76" s="505"/>
      <c r="I76" s="526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ht="12" thickBot="1">
      <c r="A77" s="54"/>
      <c r="B77" s="369"/>
      <c r="C77" s="369"/>
      <c r="D77" s="371"/>
      <c r="E77" s="87"/>
      <c r="F77" s="296"/>
      <c r="G77" s="534"/>
      <c r="H77" s="505"/>
      <c r="I77" s="52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</row>
    <row r="78" spans="1:20" s="77" customFormat="1" ht="12.6" thickBot="1">
      <c r="A78" s="368" t="s">
        <v>183</v>
      </c>
      <c r="B78" s="365">
        <f>B77</f>
        <v>0</v>
      </c>
      <c r="C78" s="365">
        <f>C77</f>
        <v>0</v>
      </c>
      <c r="D78" s="365">
        <f>D77</f>
        <v>0</v>
      </c>
      <c r="E78" s="29"/>
      <c r="F78" s="296"/>
      <c r="G78" s="534"/>
      <c r="H78" s="505"/>
      <c r="I78" s="526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s="124" customFormat="1" ht="13.2">
      <c r="A79" s="366" t="s">
        <v>184</v>
      </c>
      <c r="B79" s="251" t="e">
        <f>B74-B76+B78</f>
        <v>#REF!</v>
      </c>
      <c r="C79" s="251" t="e">
        <f>C74-C76+C78</f>
        <v>#REF!</v>
      </c>
      <c r="D79" s="251" t="e">
        <f>D74-D76+D78</f>
        <v>#REF!</v>
      </c>
      <c r="F79" s="296"/>
      <c r="G79" s="534"/>
      <c r="H79" s="505"/>
      <c r="I79" s="526"/>
    </row>
    <row r="80" spans="1:20" s="124" customFormat="1" ht="13.8" thickBot="1">
      <c r="A80" s="249" t="s">
        <v>185</v>
      </c>
      <c r="B80" s="113" t="e">
        <f>IF(B79&lt;0,0,B79*0.25)</f>
        <v>#REF!</v>
      </c>
      <c r="C80" s="113" t="e">
        <f>IF(C79&lt;0,0,C79*0.25)</f>
        <v>#REF!</v>
      </c>
      <c r="D80" s="113" t="e">
        <f>IF(D79&lt;0,0,D79*0.25)</f>
        <v>#REF!</v>
      </c>
      <c r="F80" s="296"/>
      <c r="G80" s="534"/>
      <c r="H80" s="505"/>
      <c r="I80" s="526"/>
    </row>
    <row r="81" spans="1:20" s="124" customFormat="1" ht="13.2">
      <c r="A81" s="250" t="s">
        <v>186</v>
      </c>
      <c r="B81" s="251" t="e">
        <f>B79-B80</f>
        <v>#REF!</v>
      </c>
      <c r="C81" s="252" t="e">
        <f>C79-C80</f>
        <v>#REF!</v>
      </c>
      <c r="D81" s="253" t="e">
        <f>D79-D80</f>
        <v>#REF!</v>
      </c>
      <c r="F81" s="296"/>
      <c r="G81" s="534"/>
      <c r="H81" s="505"/>
      <c r="I81" s="526"/>
    </row>
    <row r="82" spans="1:20" s="124" customFormat="1" ht="13.8" thickBot="1">
      <c r="A82" s="249" t="s">
        <v>187</v>
      </c>
      <c r="B82" s="244" t="e">
        <f>IF(B81&lt;0,0,B81*0.05)</f>
        <v>#REF!</v>
      </c>
      <c r="C82" s="244" t="e">
        <f>IF(C81&lt;0,0,C81*0.05)</f>
        <v>#REF!</v>
      </c>
      <c r="D82" s="244" t="e">
        <f>IF(D81&lt;0,0,D81*0.05)</f>
        <v>#REF!</v>
      </c>
      <c r="F82" s="296"/>
      <c r="G82" s="534"/>
      <c r="H82" s="505"/>
      <c r="I82" s="526"/>
    </row>
    <row r="83" spans="1:20" s="124" customFormat="1" ht="13.8" thickBot="1">
      <c r="A83" s="250" t="s">
        <v>188</v>
      </c>
      <c r="B83" s="251" t="e">
        <f>B81-B82</f>
        <v>#REF!</v>
      </c>
      <c r="C83" s="252" t="e">
        <f>C81-C82</f>
        <v>#REF!</v>
      </c>
      <c r="D83" s="253" t="e">
        <f>D81-D82</f>
        <v>#REF!</v>
      </c>
      <c r="F83" s="296"/>
      <c r="G83" s="534"/>
      <c r="H83" s="505"/>
      <c r="I83" s="526"/>
    </row>
    <row r="84" spans="1:20" s="124" customFormat="1" ht="13.2">
      <c r="A84" s="250" t="s">
        <v>189</v>
      </c>
      <c r="B84" s="251" t="e">
        <f>B83</f>
        <v>#REF!</v>
      </c>
      <c r="C84" s="252" t="e">
        <f>C83+B84</f>
        <v>#REF!</v>
      </c>
      <c r="D84" s="252" t="e">
        <f>C84+D83</f>
        <v>#REF!</v>
      </c>
      <c r="F84" s="296"/>
      <c r="G84" s="534"/>
      <c r="H84" s="505"/>
      <c r="I84" s="526"/>
    </row>
    <row r="85" spans="1:20" s="124" customFormat="1" ht="13.2">
      <c r="A85" s="10" t="s">
        <v>190</v>
      </c>
      <c r="B85" s="256" t="e">
        <f>B83+B56</f>
        <v>#REF!</v>
      </c>
      <c r="C85" s="256" t="e">
        <f>C83+C56</f>
        <v>#REF!</v>
      </c>
      <c r="D85" s="256" t="e">
        <f>D83+D56</f>
        <v>#REF!</v>
      </c>
      <c r="F85" s="296"/>
      <c r="G85" s="534"/>
      <c r="H85" s="505"/>
      <c r="I85" s="526"/>
    </row>
    <row r="86" spans="1:20" s="124" customFormat="1" ht="13.2">
      <c r="A86" s="10" t="s">
        <v>191</v>
      </c>
      <c r="B86" s="256" t="e">
        <f>'Amortissement crédit1'!G2+#REF!+#REF!</f>
        <v>#REF!</v>
      </c>
      <c r="C86" s="256" t="e">
        <f>'Amortissement crédit1'!G3+#REF!+#REF!</f>
        <v>#REF!</v>
      </c>
      <c r="D86" s="256" t="e">
        <f>'Amortissement crédit1'!G4+#REF!+#REF!</f>
        <v>#REF!</v>
      </c>
      <c r="F86" s="296"/>
      <c r="G86" s="534"/>
      <c r="H86" s="505"/>
      <c r="I86" s="526"/>
    </row>
    <row r="87" spans="1:20" ht="12" thickBot="1">
      <c r="A87" s="10" t="s">
        <v>192</v>
      </c>
      <c r="B87" s="256" t="e">
        <f>#REF!</f>
        <v>#REF!</v>
      </c>
      <c r="C87" s="256" t="e">
        <f>#REF!</f>
        <v>#REF!</v>
      </c>
      <c r="D87" s="256" t="e">
        <f>#REF!</f>
        <v>#REF!</v>
      </c>
      <c r="E87" s="87"/>
      <c r="F87" s="296"/>
      <c r="G87" s="534"/>
      <c r="H87" s="531"/>
      <c r="I87" s="532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</row>
    <row r="88" spans="1:20">
      <c r="H88" s="87"/>
      <c r="I88" s="89"/>
    </row>
    <row r="89" spans="1:20">
      <c r="H89" s="87"/>
      <c r="I89" s="89"/>
    </row>
    <row r="90" spans="1:20">
      <c r="H90" s="87"/>
      <c r="I90" s="89"/>
    </row>
    <row r="91" spans="1:20" ht="13.2">
      <c r="H91" s="124"/>
      <c r="I91" s="124"/>
    </row>
    <row r="92" spans="1:20" ht="13.2">
      <c r="H92" s="124"/>
      <c r="I92" s="124"/>
    </row>
    <row r="93" spans="1:20" ht="13.2">
      <c r="H93" s="124"/>
      <c r="I93" s="124"/>
    </row>
    <row r="94" spans="1:20" ht="13.2">
      <c r="H94" s="124"/>
      <c r="I94" s="124"/>
    </row>
    <row r="95" spans="1:20" ht="13.2">
      <c r="H95" s="124"/>
      <c r="I95" s="124"/>
    </row>
    <row r="96" spans="1:20" ht="13.2">
      <c r="H96" s="124"/>
      <c r="I96" s="124"/>
    </row>
    <row r="97" spans="8:9" ht="13.2">
      <c r="H97" s="124"/>
      <c r="I97" s="124"/>
    </row>
    <row r="98" spans="8:9" ht="13.2">
      <c r="H98" s="124"/>
      <c r="I98" s="124"/>
    </row>
    <row r="99" spans="8:9" ht="13.2">
      <c r="H99" s="124"/>
      <c r="I99" s="124"/>
    </row>
    <row r="100" spans="8:9" ht="13.2">
      <c r="H100" s="124"/>
      <c r="I100" s="124"/>
    </row>
    <row r="101" spans="8:9" ht="13.2">
      <c r="H101" s="124"/>
      <c r="I101" s="124"/>
    </row>
    <row r="102" spans="8:9" ht="13.2">
      <c r="H102" s="124"/>
      <c r="I102" s="124"/>
    </row>
    <row r="103" spans="8:9">
      <c r="H103" s="87"/>
      <c r="I103" s="89"/>
    </row>
    <row r="104" spans="8:9">
      <c r="H104" s="87"/>
      <c r="I104" s="89"/>
    </row>
    <row r="105" spans="8:9">
      <c r="H105" s="87"/>
      <c r="I105" s="89"/>
    </row>
    <row r="106" spans="8:9">
      <c r="H106" s="87"/>
      <c r="I106" s="89"/>
    </row>
    <row r="107" spans="8:9">
      <c r="H107" s="87"/>
      <c r="I107" s="89"/>
    </row>
    <row r="108" spans="8:9">
      <c r="H108" s="87"/>
      <c r="I108" s="89"/>
    </row>
    <row r="109" spans="8:9">
      <c r="H109" s="87"/>
      <c r="I109" s="89"/>
    </row>
    <row r="110" spans="8:9">
      <c r="H110" s="87"/>
      <c r="I110" s="89"/>
    </row>
    <row r="111" spans="8:9">
      <c r="H111" s="87"/>
      <c r="I111" s="89"/>
    </row>
    <row r="112" spans="8:9">
      <c r="H112" s="87"/>
      <c r="I112" s="89"/>
    </row>
    <row r="113" spans="8:9">
      <c r="H113" s="87"/>
      <c r="I113" s="89"/>
    </row>
    <row r="114" spans="8:9">
      <c r="H114" s="87"/>
      <c r="I114" s="89"/>
    </row>
    <row r="115" spans="8:9">
      <c r="H115" s="87"/>
      <c r="I115" s="89"/>
    </row>
    <row r="116" spans="8:9">
      <c r="H116" s="87"/>
      <c r="I116" s="89"/>
    </row>
    <row r="117" spans="8:9">
      <c r="H117" s="87"/>
      <c r="I117" s="89"/>
    </row>
    <row r="118" spans="8:9">
      <c r="H118" s="87"/>
      <c r="I118" s="89"/>
    </row>
    <row r="119" spans="8:9">
      <c r="H119" s="87"/>
      <c r="I119" s="89"/>
    </row>
    <row r="120" spans="8:9">
      <c r="H120" s="87"/>
      <c r="I120" s="89"/>
    </row>
    <row r="121" spans="8:9">
      <c r="H121" s="87"/>
      <c r="I121" s="89"/>
    </row>
    <row r="122" spans="8:9">
      <c r="H122" s="87"/>
      <c r="I122" s="89"/>
    </row>
    <row r="123" spans="8:9">
      <c r="H123" s="87"/>
      <c r="I123" s="89"/>
    </row>
    <row r="124" spans="8:9">
      <c r="H124" s="87"/>
      <c r="I124" s="89"/>
    </row>
    <row r="125" spans="8:9">
      <c r="H125" s="87"/>
      <c r="I125" s="89"/>
    </row>
    <row r="126" spans="8:9">
      <c r="H126" s="87"/>
      <c r="I126" s="89"/>
    </row>
    <row r="127" spans="8:9">
      <c r="H127" s="87"/>
      <c r="I127" s="89"/>
    </row>
    <row r="128" spans="8:9">
      <c r="H128" s="87"/>
      <c r="I128" s="89"/>
    </row>
    <row r="129" spans="8:9">
      <c r="H129" s="87"/>
      <c r="I129" s="89"/>
    </row>
    <row r="130" spans="8:9">
      <c r="H130" s="87"/>
      <c r="I130" s="89"/>
    </row>
    <row r="131" spans="8:9">
      <c r="H131" s="87"/>
      <c r="I131" s="89"/>
    </row>
    <row r="132" spans="8:9">
      <c r="H132" s="87"/>
      <c r="I132" s="89"/>
    </row>
    <row r="133" spans="8:9">
      <c r="H133" s="87"/>
      <c r="I133" s="89"/>
    </row>
    <row r="134" spans="8:9">
      <c r="H134" s="87"/>
      <c r="I134" s="89"/>
    </row>
    <row r="135" spans="8:9">
      <c r="H135" s="87"/>
      <c r="I135" s="89"/>
    </row>
    <row r="136" spans="8:9">
      <c r="H136" s="87"/>
      <c r="I136" s="89"/>
    </row>
    <row r="137" spans="8:9">
      <c r="H137" s="87"/>
      <c r="I137" s="89"/>
    </row>
    <row r="138" spans="8:9">
      <c r="H138" s="87"/>
      <c r="I138" s="89"/>
    </row>
    <row r="139" spans="8:9">
      <c r="H139" s="87"/>
      <c r="I139" s="89"/>
    </row>
    <row r="140" spans="8:9">
      <c r="H140" s="87"/>
      <c r="I140" s="89"/>
    </row>
    <row r="141" spans="8:9">
      <c r="H141" s="87"/>
      <c r="I141" s="89"/>
    </row>
    <row r="142" spans="8:9">
      <c r="H142" s="87"/>
      <c r="I142" s="89"/>
    </row>
    <row r="143" spans="8:9">
      <c r="H143" s="87"/>
      <c r="I143" s="89"/>
    </row>
    <row r="144" spans="8:9">
      <c r="H144" s="87"/>
      <c r="I144" s="89"/>
    </row>
    <row r="145" spans="8:9">
      <c r="H145" s="87"/>
      <c r="I145" s="89"/>
    </row>
    <row r="146" spans="8:9">
      <c r="H146" s="87"/>
      <c r="I146" s="89"/>
    </row>
    <row r="147" spans="8:9">
      <c r="H147" s="87"/>
      <c r="I147" s="89"/>
    </row>
    <row r="148" spans="8:9">
      <c r="H148" s="87"/>
      <c r="I148" s="89"/>
    </row>
    <row r="149" spans="8:9">
      <c r="H149" s="87"/>
      <c r="I149" s="89"/>
    </row>
    <row r="150" spans="8:9">
      <c r="H150" s="87"/>
      <c r="I150" s="89"/>
    </row>
    <row r="151" spans="8:9">
      <c r="H151" s="87"/>
      <c r="I151" s="89"/>
    </row>
    <row r="152" spans="8:9">
      <c r="H152" s="87"/>
      <c r="I152" s="89"/>
    </row>
    <row r="153" spans="8:9">
      <c r="H153" s="87"/>
      <c r="I153" s="89"/>
    </row>
    <row r="154" spans="8:9">
      <c r="H154" s="87"/>
      <c r="I154" s="89"/>
    </row>
    <row r="155" spans="8:9">
      <c r="H155" s="87"/>
      <c r="I155" s="89"/>
    </row>
    <row r="156" spans="8:9">
      <c r="H156" s="87"/>
      <c r="I156" s="89"/>
    </row>
    <row r="157" spans="8:9">
      <c r="H157" s="87"/>
      <c r="I157" s="89"/>
    </row>
    <row r="158" spans="8:9">
      <c r="H158" s="87"/>
      <c r="I158" s="89"/>
    </row>
    <row r="159" spans="8:9">
      <c r="H159" s="87"/>
      <c r="I159" s="89"/>
    </row>
    <row r="160" spans="8:9">
      <c r="H160" s="87"/>
      <c r="I160" s="89"/>
    </row>
    <row r="161" spans="8:9">
      <c r="H161" s="87"/>
      <c r="I161" s="89"/>
    </row>
    <row r="162" spans="8:9">
      <c r="H162" s="87"/>
      <c r="I162" s="89"/>
    </row>
    <row r="163" spans="8:9">
      <c r="H163" s="87"/>
      <c r="I163" s="89"/>
    </row>
    <row r="164" spans="8:9">
      <c r="H164" s="87"/>
      <c r="I164" s="89"/>
    </row>
    <row r="165" spans="8:9">
      <c r="H165" s="87"/>
      <c r="I165" s="89"/>
    </row>
  </sheetData>
  <sheetProtection selectLockedCells="1"/>
  <phoneticPr fontId="0" type="noConversion"/>
  <hyperlinks>
    <hyperlink ref="H5" r:id="rId1" xr:uid="{00000000-0004-0000-0300-000000000000}"/>
    <hyperlink ref="H16" r:id="rId2" display="Economie d'énergie - certificat PEB" xr:uid="{00000000-0004-0000-0300-000001000000}"/>
    <hyperlink ref="H25" r:id="rId3" xr:uid="{00000000-0004-0000-0300-000002000000}"/>
    <hyperlink ref="H26" r:id="rId4" xr:uid="{00000000-0004-0000-0300-000003000000}"/>
    <hyperlink ref="H27" r:id="rId5" xr:uid="{00000000-0004-0000-0300-000004000000}"/>
    <hyperlink ref="H29" r:id="rId6" xr:uid="{00000000-0004-0000-0300-000005000000}"/>
    <hyperlink ref="H33" r:id="rId7" xr:uid="{00000000-0004-0000-0300-000006000000}"/>
    <hyperlink ref="H34" r:id="rId8" xr:uid="{00000000-0004-0000-0300-000007000000}"/>
    <hyperlink ref="H39" r:id="rId9" xr:uid="{00000000-0004-0000-0300-000008000000}"/>
    <hyperlink ref="H36" r:id="rId10" display="Choix de communication" xr:uid="{00000000-0004-0000-0300-000009000000}"/>
    <hyperlink ref="H61" r:id="rId11" xr:uid="{00000000-0004-0000-0300-00000A000000}"/>
    <hyperlink ref="H24" r:id="rId12" xr:uid="{00000000-0004-0000-0300-00000B000000}"/>
    <hyperlink ref="H2" r:id="rId13" xr:uid="{00000000-0004-0000-0300-00000C000000}"/>
  </hyperlinks>
  <pageMargins left="0.8" right="0.68" top="0.75" bottom="0.73" header="0.42" footer="0.4921259845"/>
  <pageSetup paperSize="9" scale="67" orientation="portrait" r:id="rId14"/>
  <headerFooter alignWithMargins="0">
    <oddHeader>&amp;F</oddHeader>
    <oddFooter>&amp;A</oddFooter>
  </headerFooter>
  <legacy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434"/>
  <sheetViews>
    <sheetView topLeftCell="A6" zoomScaleSheetLayoutView="100" workbookViewId="0">
      <selection activeCell="A17" sqref="A17"/>
    </sheetView>
  </sheetViews>
  <sheetFormatPr baseColWidth="10" defaultColWidth="9.109375" defaultRowHeight="10.199999999999999"/>
  <cols>
    <col min="1" max="1" width="41.6640625" style="139" customWidth="1"/>
    <col min="2" max="3" width="14.109375" style="168" customWidth="1"/>
    <col min="4" max="4" width="10.6640625" style="168" customWidth="1"/>
    <col min="5" max="5" width="14.109375" style="168" customWidth="1"/>
    <col min="6" max="6" width="11.109375" style="155" customWidth="1"/>
    <col min="7" max="7" width="9.88671875" style="155" customWidth="1"/>
    <col min="8" max="8" width="11.109375" style="155" customWidth="1"/>
    <col min="9" max="11" width="12.33203125" style="139" customWidth="1"/>
    <col min="12" max="12" width="12.33203125" style="140" customWidth="1"/>
    <col min="13" max="20" width="12.33203125" style="139" customWidth="1"/>
    <col min="21" max="21" width="14" style="240" customWidth="1"/>
    <col min="22" max="22" width="13.88671875" style="139" bestFit="1" customWidth="1"/>
    <col min="23" max="23" width="13" style="139" customWidth="1"/>
    <col min="24" max="24" width="9.109375" style="139" customWidth="1"/>
    <col min="25" max="25" width="9.33203125" style="140" customWidth="1"/>
    <col min="26" max="26" width="10.109375" style="139" customWidth="1"/>
    <col min="27" max="27" width="13.88671875" style="139" bestFit="1" customWidth="1"/>
    <col min="28" max="16384" width="9.109375" style="139"/>
  </cols>
  <sheetData>
    <row r="1" spans="1:44" ht="13.2">
      <c r="A1" s="312" t="s">
        <v>193</v>
      </c>
      <c r="B1" s="571"/>
      <c r="C1" s="571"/>
      <c r="D1" s="571"/>
      <c r="E1" s="571"/>
      <c r="F1" s="571"/>
      <c r="G1" s="313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44" ht="13.2">
      <c r="A2" s="314"/>
      <c r="B2" s="315"/>
      <c r="C2" s="315"/>
      <c r="D2" s="316"/>
      <c r="E2" s="571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</row>
    <row r="3" spans="1:44" ht="13.2">
      <c r="A3" s="613" t="s">
        <v>194</v>
      </c>
      <c r="B3" s="613"/>
      <c r="C3" s="315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</row>
    <row r="4" spans="1:44" ht="13.2">
      <c r="A4" s="207"/>
      <c r="B4" s="315"/>
      <c r="C4" s="315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</row>
    <row r="5" spans="1:44" ht="13.2">
      <c r="A5" s="314"/>
      <c r="B5" s="315"/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</row>
    <row r="6" spans="1:44" ht="13.2">
      <c r="A6" s="587"/>
      <c r="B6" s="315"/>
      <c r="C6" s="315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</row>
    <row r="7" spans="1:44" ht="13.2">
      <c r="A7" s="124"/>
      <c r="B7" s="141"/>
      <c r="C7" s="141"/>
      <c r="D7" s="141"/>
      <c r="E7" s="316"/>
      <c r="F7" s="141"/>
      <c r="G7" s="138"/>
      <c r="H7" s="138"/>
      <c r="U7" s="585"/>
    </row>
    <row r="8" spans="1:44" ht="13.2">
      <c r="A8" s="124"/>
      <c r="B8" s="141"/>
      <c r="C8" s="141"/>
      <c r="D8" s="141"/>
      <c r="E8" s="316"/>
      <c r="F8" s="141"/>
      <c r="G8" s="138"/>
      <c r="H8" s="138"/>
      <c r="I8" s="142"/>
      <c r="J8" s="143"/>
      <c r="K8" s="143"/>
      <c r="L8" s="586"/>
      <c r="M8" s="586"/>
      <c r="N8" s="585"/>
      <c r="O8" s="604"/>
      <c r="P8" s="605"/>
      <c r="Q8" s="585"/>
      <c r="R8" s="585"/>
      <c r="S8" s="585"/>
      <c r="T8" s="585"/>
      <c r="U8" s="585"/>
    </row>
    <row r="9" spans="1:44" ht="13.8" thickBot="1">
      <c r="A9" s="124"/>
      <c r="B9" s="141"/>
      <c r="C9" s="141"/>
      <c r="D9" s="141"/>
      <c r="E9" s="316"/>
      <c r="F9" s="141"/>
      <c r="G9" s="138"/>
      <c r="H9" s="138"/>
      <c r="I9" s="142"/>
      <c r="J9" s="143"/>
      <c r="K9" s="143"/>
      <c r="L9" s="586"/>
      <c r="M9" s="586"/>
      <c r="N9" s="585"/>
      <c r="O9" s="585"/>
      <c r="P9" s="586"/>
      <c r="Q9" s="585"/>
      <c r="R9" s="585"/>
      <c r="S9" s="585"/>
      <c r="T9" s="585"/>
      <c r="U9" s="585"/>
    </row>
    <row r="10" spans="1:44" s="140" customFormat="1" ht="28.5" customHeight="1">
      <c r="A10" s="144" t="s">
        <v>195</v>
      </c>
      <c r="B10" s="145" t="s">
        <v>196</v>
      </c>
      <c r="C10" s="145" t="s">
        <v>197</v>
      </c>
      <c r="D10" s="145" t="s">
        <v>198</v>
      </c>
      <c r="E10" s="145" t="s">
        <v>199</v>
      </c>
      <c r="F10" s="146" t="s">
        <v>200</v>
      </c>
      <c r="G10" s="147" t="s">
        <v>201</v>
      </c>
      <c r="H10" s="148" t="s">
        <v>202</v>
      </c>
      <c r="I10" s="149" t="s">
        <v>386</v>
      </c>
      <c r="J10" s="149" t="s">
        <v>387</v>
      </c>
      <c r="K10" s="149" t="s">
        <v>388</v>
      </c>
      <c r="L10" s="149" t="s">
        <v>377</v>
      </c>
      <c r="M10" s="149" t="s">
        <v>378</v>
      </c>
      <c r="N10" s="149" t="s">
        <v>379</v>
      </c>
      <c r="O10" s="149" t="s">
        <v>380</v>
      </c>
      <c r="P10" s="149" t="s">
        <v>381</v>
      </c>
      <c r="Q10" s="149" t="s">
        <v>382</v>
      </c>
      <c r="R10" s="149" t="s">
        <v>383</v>
      </c>
      <c r="S10" s="149" t="s">
        <v>384</v>
      </c>
      <c r="T10" s="149" t="s">
        <v>385</v>
      </c>
      <c r="U10" s="151" t="s">
        <v>203</v>
      </c>
    </row>
    <row r="11" spans="1:44" s="140" customFormat="1" ht="13.2">
      <c r="A11" s="152" t="s">
        <v>204</v>
      </c>
      <c r="B11" s="614"/>
      <c r="C11" s="615"/>
      <c r="D11" s="616"/>
      <c r="E11" s="616"/>
      <c r="F11" s="616"/>
      <c r="G11" s="617"/>
      <c r="H11" s="588"/>
      <c r="I11" s="627" t="s">
        <v>205</v>
      </c>
      <c r="J11" s="628"/>
      <c r="K11" s="628"/>
      <c r="L11" s="628"/>
      <c r="M11" s="628"/>
      <c r="N11" s="628"/>
      <c r="O11" s="628"/>
      <c r="P11" s="628"/>
      <c r="Q11" s="628"/>
      <c r="R11" s="628"/>
      <c r="S11" s="628"/>
      <c r="T11" s="629"/>
      <c r="U11" s="153"/>
    </row>
    <row r="12" spans="1:44" s="156" customFormat="1" ht="12.75" customHeight="1">
      <c r="A12" s="154"/>
      <c r="B12" s="154"/>
      <c r="C12" s="154"/>
      <c r="D12" s="154"/>
      <c r="E12" s="154"/>
      <c r="F12" s="155"/>
      <c r="G12" s="155"/>
      <c r="H12" s="589"/>
      <c r="I12" s="487">
        <v>1</v>
      </c>
      <c r="J12" s="487">
        <v>1</v>
      </c>
      <c r="K12" s="487">
        <v>1</v>
      </c>
      <c r="L12" s="487">
        <v>1</v>
      </c>
      <c r="M12" s="487">
        <v>1</v>
      </c>
      <c r="N12" s="487">
        <v>1</v>
      </c>
      <c r="O12" s="487">
        <v>1</v>
      </c>
      <c r="P12" s="487">
        <v>1</v>
      </c>
      <c r="Q12" s="487">
        <v>1</v>
      </c>
      <c r="R12" s="487">
        <v>1</v>
      </c>
      <c r="S12" s="487">
        <v>1</v>
      </c>
      <c r="T12" s="487">
        <v>1</v>
      </c>
      <c r="U12" s="157">
        <f>SUM(I12:T12)</f>
        <v>12</v>
      </c>
    </row>
    <row r="13" spans="1:44" s="156" customFormat="1">
      <c r="A13" s="158" t="s">
        <v>206</v>
      </c>
      <c r="B13" s="159">
        <v>0</v>
      </c>
      <c r="C13" s="334"/>
      <c r="D13" s="159">
        <v>0</v>
      </c>
      <c r="E13" s="334"/>
      <c r="F13" s="160" t="str">
        <f t="shared" ref="F13:F19" si="0">IFERROR(D13/B13,"-")</f>
        <v>-</v>
      </c>
      <c r="G13" s="161" t="str">
        <f t="shared" ref="G13:G19" si="1">IFERROR((U13*D13)/$U$21,"-")</f>
        <v>-</v>
      </c>
      <c r="H13" s="162"/>
      <c r="I13" s="163">
        <f t="shared" ref="I13:I19" si="2">($H13*I$12)</f>
        <v>0</v>
      </c>
      <c r="J13" s="163">
        <f t="shared" ref="J13:T19" si="3">($H13*J$12)</f>
        <v>0</v>
      </c>
      <c r="K13" s="163">
        <f t="shared" si="3"/>
        <v>0</v>
      </c>
      <c r="L13" s="163">
        <f t="shared" si="3"/>
        <v>0</v>
      </c>
      <c r="M13" s="163">
        <f t="shared" si="3"/>
        <v>0</v>
      </c>
      <c r="N13" s="163">
        <f t="shared" si="3"/>
        <v>0</v>
      </c>
      <c r="O13" s="163">
        <f t="shared" si="3"/>
        <v>0</v>
      </c>
      <c r="P13" s="163">
        <f t="shared" si="3"/>
        <v>0</v>
      </c>
      <c r="Q13" s="163">
        <f t="shared" si="3"/>
        <v>0</v>
      </c>
      <c r="R13" s="163">
        <f t="shared" si="3"/>
        <v>0</v>
      </c>
      <c r="S13" s="163">
        <f t="shared" si="3"/>
        <v>0</v>
      </c>
      <c r="T13" s="163">
        <f t="shared" si="3"/>
        <v>0</v>
      </c>
      <c r="U13" s="164">
        <f>SUM(I13:T13)</f>
        <v>0</v>
      </c>
      <c r="Y13" s="165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</row>
    <row r="14" spans="1:44" s="156" customFormat="1">
      <c r="A14" s="158" t="s">
        <v>207</v>
      </c>
      <c r="B14" s="159">
        <v>0</v>
      </c>
      <c r="C14" s="334"/>
      <c r="D14" s="159">
        <v>0</v>
      </c>
      <c r="E14" s="334"/>
      <c r="F14" s="160" t="str">
        <f t="shared" si="0"/>
        <v>-</v>
      </c>
      <c r="G14" s="161" t="str">
        <f t="shared" si="1"/>
        <v>-</v>
      </c>
      <c r="H14" s="162"/>
      <c r="I14" s="163">
        <f t="shared" si="2"/>
        <v>0</v>
      </c>
      <c r="J14" s="163">
        <f t="shared" si="3"/>
        <v>0</v>
      </c>
      <c r="K14" s="163">
        <f t="shared" si="3"/>
        <v>0</v>
      </c>
      <c r="L14" s="163">
        <f t="shared" si="3"/>
        <v>0</v>
      </c>
      <c r="M14" s="163">
        <f t="shared" si="3"/>
        <v>0</v>
      </c>
      <c r="N14" s="163">
        <f t="shared" si="3"/>
        <v>0</v>
      </c>
      <c r="O14" s="163">
        <f t="shared" si="3"/>
        <v>0</v>
      </c>
      <c r="P14" s="163">
        <f t="shared" si="3"/>
        <v>0</v>
      </c>
      <c r="Q14" s="163">
        <f t="shared" si="3"/>
        <v>0</v>
      </c>
      <c r="R14" s="163">
        <f t="shared" si="3"/>
        <v>0</v>
      </c>
      <c r="S14" s="163">
        <f t="shared" si="3"/>
        <v>0</v>
      </c>
      <c r="T14" s="163">
        <f t="shared" si="3"/>
        <v>0</v>
      </c>
      <c r="U14" s="164">
        <f t="shared" ref="U14:U19" si="4">SUM(I14:T14)</f>
        <v>0</v>
      </c>
      <c r="Y14" s="165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</row>
    <row r="15" spans="1:44" s="156" customFormat="1">
      <c r="A15" s="158" t="s">
        <v>208</v>
      </c>
      <c r="B15" s="159">
        <v>0</v>
      </c>
      <c r="C15" s="334"/>
      <c r="D15" s="159">
        <v>0</v>
      </c>
      <c r="E15" s="334"/>
      <c r="F15" s="160" t="str">
        <f t="shared" si="0"/>
        <v>-</v>
      </c>
      <c r="G15" s="161" t="str">
        <f t="shared" si="1"/>
        <v>-</v>
      </c>
      <c r="H15" s="162"/>
      <c r="I15" s="163">
        <f t="shared" si="2"/>
        <v>0</v>
      </c>
      <c r="J15" s="163">
        <f t="shared" si="3"/>
        <v>0</v>
      </c>
      <c r="K15" s="163">
        <f t="shared" si="3"/>
        <v>0</v>
      </c>
      <c r="L15" s="163">
        <f t="shared" si="3"/>
        <v>0</v>
      </c>
      <c r="M15" s="163">
        <f t="shared" si="3"/>
        <v>0</v>
      </c>
      <c r="N15" s="163">
        <f t="shared" si="3"/>
        <v>0</v>
      </c>
      <c r="O15" s="163">
        <f t="shared" si="3"/>
        <v>0</v>
      </c>
      <c r="P15" s="163">
        <f t="shared" si="3"/>
        <v>0</v>
      </c>
      <c r="Q15" s="163">
        <f t="shared" si="3"/>
        <v>0</v>
      </c>
      <c r="R15" s="163">
        <f t="shared" si="3"/>
        <v>0</v>
      </c>
      <c r="S15" s="163">
        <f t="shared" si="3"/>
        <v>0</v>
      </c>
      <c r="T15" s="163">
        <f t="shared" si="3"/>
        <v>0</v>
      </c>
      <c r="U15" s="164">
        <f t="shared" si="4"/>
        <v>0</v>
      </c>
      <c r="Y15" s="165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</row>
    <row r="16" spans="1:44" s="156" customFormat="1">
      <c r="A16" s="158" t="s">
        <v>209</v>
      </c>
      <c r="B16" s="159">
        <v>0</v>
      </c>
      <c r="C16" s="334"/>
      <c r="D16" s="159">
        <v>0</v>
      </c>
      <c r="E16" s="334"/>
      <c r="F16" s="160" t="str">
        <f t="shared" si="0"/>
        <v>-</v>
      </c>
      <c r="G16" s="161" t="str">
        <f t="shared" si="1"/>
        <v>-</v>
      </c>
      <c r="H16" s="162"/>
      <c r="I16" s="163">
        <f t="shared" si="2"/>
        <v>0</v>
      </c>
      <c r="J16" s="163">
        <f t="shared" si="3"/>
        <v>0</v>
      </c>
      <c r="K16" s="163">
        <f t="shared" si="3"/>
        <v>0</v>
      </c>
      <c r="L16" s="163">
        <f t="shared" si="3"/>
        <v>0</v>
      </c>
      <c r="M16" s="163">
        <f t="shared" si="3"/>
        <v>0</v>
      </c>
      <c r="N16" s="163">
        <f t="shared" si="3"/>
        <v>0</v>
      </c>
      <c r="O16" s="163">
        <f t="shared" si="3"/>
        <v>0</v>
      </c>
      <c r="P16" s="163">
        <f t="shared" si="3"/>
        <v>0</v>
      </c>
      <c r="Q16" s="163">
        <f t="shared" si="3"/>
        <v>0</v>
      </c>
      <c r="R16" s="163">
        <f t="shared" si="3"/>
        <v>0</v>
      </c>
      <c r="S16" s="163">
        <f t="shared" si="3"/>
        <v>0</v>
      </c>
      <c r="T16" s="163">
        <f t="shared" si="3"/>
        <v>0</v>
      </c>
      <c r="U16" s="164">
        <f t="shared" si="4"/>
        <v>0</v>
      </c>
      <c r="Y16" s="165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</row>
    <row r="17" spans="1:44" s="156" customFormat="1">
      <c r="A17" s="158" t="s">
        <v>210</v>
      </c>
      <c r="B17" s="159">
        <v>0</v>
      </c>
      <c r="C17" s="334"/>
      <c r="D17" s="159">
        <v>0</v>
      </c>
      <c r="E17" s="334"/>
      <c r="F17" s="160" t="str">
        <f t="shared" si="0"/>
        <v>-</v>
      </c>
      <c r="G17" s="161" t="str">
        <f t="shared" si="1"/>
        <v>-</v>
      </c>
      <c r="H17" s="162"/>
      <c r="I17" s="163">
        <f t="shared" si="2"/>
        <v>0</v>
      </c>
      <c r="J17" s="163">
        <f t="shared" si="3"/>
        <v>0</v>
      </c>
      <c r="K17" s="163">
        <f t="shared" si="3"/>
        <v>0</v>
      </c>
      <c r="L17" s="163">
        <f t="shared" si="3"/>
        <v>0</v>
      </c>
      <c r="M17" s="163">
        <f t="shared" si="3"/>
        <v>0</v>
      </c>
      <c r="N17" s="163">
        <f t="shared" si="3"/>
        <v>0</v>
      </c>
      <c r="O17" s="163">
        <f t="shared" si="3"/>
        <v>0</v>
      </c>
      <c r="P17" s="163">
        <f t="shared" si="3"/>
        <v>0</v>
      </c>
      <c r="Q17" s="163">
        <f t="shared" si="3"/>
        <v>0</v>
      </c>
      <c r="R17" s="163">
        <f t="shared" si="3"/>
        <v>0</v>
      </c>
      <c r="S17" s="163">
        <f t="shared" si="3"/>
        <v>0</v>
      </c>
      <c r="T17" s="163">
        <f t="shared" si="3"/>
        <v>0</v>
      </c>
      <c r="U17" s="164">
        <f t="shared" si="4"/>
        <v>0</v>
      </c>
      <c r="Y17" s="165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</row>
    <row r="18" spans="1:44" s="156" customFormat="1">
      <c r="A18" s="158" t="s">
        <v>211</v>
      </c>
      <c r="B18" s="159">
        <v>0</v>
      </c>
      <c r="C18" s="334"/>
      <c r="D18" s="159">
        <v>0</v>
      </c>
      <c r="E18" s="334"/>
      <c r="F18" s="160" t="str">
        <f t="shared" si="0"/>
        <v>-</v>
      </c>
      <c r="G18" s="161" t="str">
        <f t="shared" si="1"/>
        <v>-</v>
      </c>
      <c r="H18" s="162"/>
      <c r="I18" s="163">
        <f t="shared" si="2"/>
        <v>0</v>
      </c>
      <c r="J18" s="163">
        <f t="shared" si="3"/>
        <v>0</v>
      </c>
      <c r="K18" s="163">
        <f t="shared" si="3"/>
        <v>0</v>
      </c>
      <c r="L18" s="163">
        <f t="shared" si="3"/>
        <v>0</v>
      </c>
      <c r="M18" s="163">
        <f t="shared" si="3"/>
        <v>0</v>
      </c>
      <c r="N18" s="163">
        <f t="shared" si="3"/>
        <v>0</v>
      </c>
      <c r="O18" s="163">
        <f t="shared" si="3"/>
        <v>0</v>
      </c>
      <c r="P18" s="163">
        <f t="shared" si="3"/>
        <v>0</v>
      </c>
      <c r="Q18" s="163">
        <f t="shared" si="3"/>
        <v>0</v>
      </c>
      <c r="R18" s="163">
        <f t="shared" si="3"/>
        <v>0</v>
      </c>
      <c r="S18" s="163">
        <f t="shared" si="3"/>
        <v>0</v>
      </c>
      <c r="T18" s="163">
        <f t="shared" si="3"/>
        <v>0</v>
      </c>
      <c r="U18" s="164">
        <f t="shared" si="4"/>
        <v>0</v>
      </c>
      <c r="Y18" s="165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</row>
    <row r="19" spans="1:44" s="156" customFormat="1">
      <c r="A19" s="158" t="s">
        <v>212</v>
      </c>
      <c r="B19" s="159">
        <v>0</v>
      </c>
      <c r="C19" s="334"/>
      <c r="D19" s="159">
        <v>0</v>
      </c>
      <c r="E19" s="334"/>
      <c r="F19" s="160" t="str">
        <f t="shared" si="0"/>
        <v>-</v>
      </c>
      <c r="G19" s="161" t="str">
        <f t="shared" si="1"/>
        <v>-</v>
      </c>
      <c r="H19" s="162"/>
      <c r="I19" s="163">
        <f t="shared" si="2"/>
        <v>0</v>
      </c>
      <c r="J19" s="163">
        <f t="shared" si="3"/>
        <v>0</v>
      </c>
      <c r="K19" s="163">
        <f t="shared" si="3"/>
        <v>0</v>
      </c>
      <c r="L19" s="163">
        <f t="shared" si="3"/>
        <v>0</v>
      </c>
      <c r="M19" s="163">
        <f t="shared" si="3"/>
        <v>0</v>
      </c>
      <c r="N19" s="163">
        <f t="shared" si="3"/>
        <v>0</v>
      </c>
      <c r="O19" s="163">
        <f t="shared" si="3"/>
        <v>0</v>
      </c>
      <c r="P19" s="163">
        <f t="shared" si="3"/>
        <v>0</v>
      </c>
      <c r="Q19" s="163">
        <f t="shared" si="3"/>
        <v>0</v>
      </c>
      <c r="R19" s="163">
        <f t="shared" si="3"/>
        <v>0</v>
      </c>
      <c r="S19" s="163">
        <f t="shared" si="3"/>
        <v>0</v>
      </c>
      <c r="T19" s="163">
        <f t="shared" si="3"/>
        <v>0</v>
      </c>
      <c r="U19" s="164">
        <f t="shared" si="4"/>
        <v>0</v>
      </c>
      <c r="Y19" s="165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</row>
    <row r="20" spans="1:44" s="166" customFormat="1">
      <c r="A20" s="167"/>
      <c r="B20" s="169"/>
      <c r="C20" s="169"/>
      <c r="D20" s="170"/>
      <c r="E20" s="169"/>
      <c r="F20" s="171"/>
      <c r="G20" s="172"/>
      <c r="H20" s="173"/>
      <c r="I20" s="174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57"/>
    </row>
    <row r="21" spans="1:44" s="138" customFormat="1">
      <c r="A21" s="176" t="s">
        <v>213</v>
      </c>
      <c r="B21" s="618"/>
      <c r="C21" s="619"/>
      <c r="D21" s="619"/>
      <c r="E21" s="619"/>
      <c r="F21" s="620"/>
      <c r="G21" s="177" t="s">
        <v>214</v>
      </c>
      <c r="H21" s="185"/>
      <c r="I21" s="179">
        <f t="shared" ref="I21:T21" si="5">SUMPRODUCT($D$13:$D$19,I13:I19)</f>
        <v>0</v>
      </c>
      <c r="J21" s="179">
        <f t="shared" si="5"/>
        <v>0</v>
      </c>
      <c r="K21" s="179">
        <f t="shared" si="5"/>
        <v>0</v>
      </c>
      <c r="L21" s="179">
        <f t="shared" si="5"/>
        <v>0</v>
      </c>
      <c r="M21" s="179">
        <f t="shared" si="5"/>
        <v>0</v>
      </c>
      <c r="N21" s="179">
        <f t="shared" si="5"/>
        <v>0</v>
      </c>
      <c r="O21" s="179">
        <f t="shared" si="5"/>
        <v>0</v>
      </c>
      <c r="P21" s="179">
        <f t="shared" si="5"/>
        <v>0</v>
      </c>
      <c r="Q21" s="179">
        <f t="shared" si="5"/>
        <v>0</v>
      </c>
      <c r="R21" s="179">
        <f t="shared" si="5"/>
        <v>0</v>
      </c>
      <c r="S21" s="179">
        <f t="shared" si="5"/>
        <v>0</v>
      </c>
      <c r="T21" s="179">
        <f t="shared" si="5"/>
        <v>0</v>
      </c>
      <c r="U21" s="180">
        <f>SUM(I21:T21)</f>
        <v>0</v>
      </c>
    </row>
    <row r="22" spans="1:44" s="138" customFormat="1">
      <c r="A22" s="176" t="s">
        <v>215</v>
      </c>
      <c r="B22" s="621"/>
      <c r="C22" s="622"/>
      <c r="D22" s="622"/>
      <c r="E22" s="622"/>
      <c r="F22" s="623"/>
      <c r="G22" s="181"/>
      <c r="H22" s="185"/>
      <c r="I22" s="179">
        <f t="shared" ref="I22:T22" si="6">SUMPRODUCT($B$13:$B$19,I13:I19)</f>
        <v>0</v>
      </c>
      <c r="J22" s="179">
        <f t="shared" si="6"/>
        <v>0</v>
      </c>
      <c r="K22" s="179">
        <f t="shared" si="6"/>
        <v>0</v>
      </c>
      <c r="L22" s="179">
        <f t="shared" si="6"/>
        <v>0</v>
      </c>
      <c r="M22" s="179">
        <f t="shared" si="6"/>
        <v>0</v>
      </c>
      <c r="N22" s="179">
        <f t="shared" si="6"/>
        <v>0</v>
      </c>
      <c r="O22" s="179">
        <f t="shared" si="6"/>
        <v>0</v>
      </c>
      <c r="P22" s="179">
        <f t="shared" si="6"/>
        <v>0</v>
      </c>
      <c r="Q22" s="179">
        <f t="shared" si="6"/>
        <v>0</v>
      </c>
      <c r="R22" s="179">
        <f t="shared" si="6"/>
        <v>0</v>
      </c>
      <c r="S22" s="179">
        <f t="shared" si="6"/>
        <v>0</v>
      </c>
      <c r="T22" s="179">
        <f t="shared" si="6"/>
        <v>0</v>
      </c>
      <c r="U22" s="182">
        <f>SUM(I22:T22)</f>
        <v>0</v>
      </c>
    </row>
    <row r="23" spans="1:44" s="187" customFormat="1">
      <c r="A23" s="183" t="s">
        <v>216</v>
      </c>
      <c r="B23" s="621"/>
      <c r="C23" s="622"/>
      <c r="D23" s="622"/>
      <c r="E23" s="622"/>
      <c r="F23" s="623"/>
      <c r="G23" s="184"/>
      <c r="H23" s="185"/>
      <c r="I23" s="186">
        <f t="shared" ref="I23:T23" si="7">SUMPRODUCT($D$13:$D$19,$E$13:$E$19,I13:I19)</f>
        <v>0</v>
      </c>
      <c r="J23" s="186">
        <f t="shared" si="7"/>
        <v>0</v>
      </c>
      <c r="K23" s="186">
        <f t="shared" si="7"/>
        <v>0</v>
      </c>
      <c r="L23" s="186">
        <f t="shared" si="7"/>
        <v>0</v>
      </c>
      <c r="M23" s="186">
        <f t="shared" si="7"/>
        <v>0</v>
      </c>
      <c r="N23" s="186">
        <f t="shared" si="7"/>
        <v>0</v>
      </c>
      <c r="O23" s="186">
        <f t="shared" si="7"/>
        <v>0</v>
      </c>
      <c r="P23" s="186">
        <f t="shared" si="7"/>
        <v>0</v>
      </c>
      <c r="Q23" s="186">
        <f t="shared" si="7"/>
        <v>0</v>
      </c>
      <c r="R23" s="186">
        <f t="shared" si="7"/>
        <v>0</v>
      </c>
      <c r="S23" s="186">
        <f t="shared" si="7"/>
        <v>0</v>
      </c>
      <c r="T23" s="186">
        <f t="shared" si="7"/>
        <v>0</v>
      </c>
      <c r="U23" s="186">
        <f>SUM(I23:T23)</f>
        <v>0</v>
      </c>
    </row>
    <row r="24" spans="1:44" s="187" customFormat="1" ht="10.8" thickBot="1">
      <c r="A24" s="188" t="s">
        <v>217</v>
      </c>
      <c r="B24" s="624"/>
      <c r="C24" s="625"/>
      <c r="D24" s="625"/>
      <c r="E24" s="625"/>
      <c r="F24" s="626"/>
      <c r="G24" s="189"/>
      <c r="H24" s="185"/>
      <c r="I24" s="190">
        <f t="shared" ref="I24:T24" si="8">SUMPRODUCT($B$13:$B$19,$C$13:$C$19,I13:I19)</f>
        <v>0</v>
      </c>
      <c r="J24" s="190">
        <f t="shared" si="8"/>
        <v>0</v>
      </c>
      <c r="K24" s="190">
        <f t="shared" si="8"/>
        <v>0</v>
      </c>
      <c r="L24" s="190">
        <f t="shared" si="8"/>
        <v>0</v>
      </c>
      <c r="M24" s="190">
        <f t="shared" si="8"/>
        <v>0</v>
      </c>
      <c r="N24" s="190">
        <f t="shared" si="8"/>
        <v>0</v>
      </c>
      <c r="O24" s="190">
        <f t="shared" si="8"/>
        <v>0</v>
      </c>
      <c r="P24" s="190">
        <f t="shared" si="8"/>
        <v>0</v>
      </c>
      <c r="Q24" s="190">
        <f t="shared" si="8"/>
        <v>0</v>
      </c>
      <c r="R24" s="190">
        <f t="shared" si="8"/>
        <v>0</v>
      </c>
      <c r="S24" s="190">
        <f t="shared" si="8"/>
        <v>0</v>
      </c>
      <c r="T24" s="190">
        <f t="shared" si="8"/>
        <v>0</v>
      </c>
      <c r="U24" s="191">
        <f>SUM(H24:T24)</f>
        <v>0</v>
      </c>
    </row>
    <row r="25" spans="1:44" s="166" customFormat="1" ht="13.5" customHeight="1">
      <c r="A25" s="192"/>
      <c r="D25" s="156"/>
      <c r="F25" s="138"/>
      <c r="H25" s="193">
        <f>H22-G22</f>
        <v>0</v>
      </c>
      <c r="U25" s="194"/>
      <c r="Y25" s="140"/>
    </row>
    <row r="26" spans="1:44" s="166" customFormat="1" ht="10.8" thickBot="1">
      <c r="A26" s="192"/>
      <c r="J26" s="604"/>
      <c r="K26" s="604"/>
      <c r="L26" s="585"/>
      <c r="M26" s="585"/>
      <c r="N26" s="585"/>
      <c r="O26" s="604"/>
      <c r="P26" s="605"/>
      <c r="Q26" s="585"/>
      <c r="U26" s="194"/>
      <c r="Y26" s="140"/>
    </row>
    <row r="27" spans="1:44" s="140" customFormat="1" ht="29.25" customHeight="1">
      <c r="A27" s="195" t="s">
        <v>218</v>
      </c>
      <c r="B27" s="145" t="s">
        <v>196</v>
      </c>
      <c r="C27" s="145" t="s">
        <v>197</v>
      </c>
      <c r="D27" s="145" t="s">
        <v>198</v>
      </c>
      <c r="E27" s="145" t="s">
        <v>199</v>
      </c>
      <c r="F27" s="146" t="s">
        <v>200</v>
      </c>
      <c r="G27" s="147" t="s">
        <v>201</v>
      </c>
      <c r="H27" s="196" t="s">
        <v>219</v>
      </c>
      <c r="I27" s="149" t="str">
        <f t="shared" ref="I27:T27" si="9">I10</f>
        <v>octobre</v>
      </c>
      <c r="J27" s="150" t="str">
        <f t="shared" si="9"/>
        <v>novembre</v>
      </c>
      <c r="K27" s="150" t="str">
        <f t="shared" si="9"/>
        <v>décembre</v>
      </c>
      <c r="L27" s="150" t="str">
        <f t="shared" si="9"/>
        <v>janvier</v>
      </c>
      <c r="M27" s="150" t="str">
        <f t="shared" si="9"/>
        <v>février</v>
      </c>
      <c r="N27" s="150" t="str">
        <f t="shared" si="9"/>
        <v>mars</v>
      </c>
      <c r="O27" s="150" t="str">
        <f t="shared" si="9"/>
        <v>avril</v>
      </c>
      <c r="P27" s="150" t="str">
        <f t="shared" si="9"/>
        <v>mai</v>
      </c>
      <c r="Q27" s="150" t="str">
        <f t="shared" si="9"/>
        <v>juin</v>
      </c>
      <c r="R27" s="150" t="str">
        <f t="shared" si="9"/>
        <v>juillet</v>
      </c>
      <c r="S27" s="150" t="str">
        <f t="shared" si="9"/>
        <v>août</v>
      </c>
      <c r="T27" s="150" t="str">
        <f t="shared" si="9"/>
        <v>septembre</v>
      </c>
      <c r="U27" s="151" t="s">
        <v>220</v>
      </c>
    </row>
    <row r="28" spans="1:44" s="140" customFormat="1" ht="12" customHeight="1">
      <c r="A28" s="152" t="str">
        <f>A11</f>
        <v>Produits/Services</v>
      </c>
      <c r="B28" s="606"/>
      <c r="C28" s="607"/>
      <c r="D28" s="608"/>
      <c r="E28" s="608"/>
      <c r="F28" s="608"/>
      <c r="G28" s="609"/>
      <c r="H28" s="19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153"/>
    </row>
    <row r="29" spans="1:44" s="166" customFormat="1">
      <c r="A29" s="199" t="str">
        <f t="shared" ref="A29:A34" si="10">A13</f>
        <v>Produit/service 1</v>
      </c>
      <c r="B29" s="200">
        <f t="shared" ref="B29:B30" si="11">B13</f>
        <v>0</v>
      </c>
      <c r="C29" s="311">
        <f t="shared" ref="C29:E34" si="12">C13</f>
        <v>0</v>
      </c>
      <c r="D29" s="200">
        <f t="shared" si="12"/>
        <v>0</v>
      </c>
      <c r="E29" s="311">
        <f t="shared" si="12"/>
        <v>0</v>
      </c>
      <c r="F29" s="160" t="str">
        <f t="shared" ref="F29:F35" si="13">IFERROR(D29/B29,"")</f>
        <v/>
      </c>
      <c r="G29" s="201" t="str">
        <f t="shared" ref="G29:G35" si="14">IFERROR((U29*D29)/$U$37,"")</f>
        <v/>
      </c>
      <c r="H29" s="198">
        <f t="shared" ref="H29:H34" si="15">H13</f>
        <v>0</v>
      </c>
      <c r="I29" s="163">
        <f t="shared" ref="I29:T35" si="16">($H29*I$28)</f>
        <v>0</v>
      </c>
      <c r="J29" s="163">
        <f t="shared" si="16"/>
        <v>0</v>
      </c>
      <c r="K29" s="163">
        <f t="shared" si="16"/>
        <v>0</v>
      </c>
      <c r="L29" s="163">
        <f t="shared" si="16"/>
        <v>0</v>
      </c>
      <c r="M29" s="163">
        <f t="shared" si="16"/>
        <v>0</v>
      </c>
      <c r="N29" s="163">
        <f t="shared" si="16"/>
        <v>0</v>
      </c>
      <c r="O29" s="163">
        <f t="shared" si="16"/>
        <v>0</v>
      </c>
      <c r="P29" s="163">
        <f t="shared" si="16"/>
        <v>0</v>
      </c>
      <c r="Q29" s="163">
        <f t="shared" si="16"/>
        <v>0</v>
      </c>
      <c r="R29" s="163">
        <f t="shared" si="16"/>
        <v>0</v>
      </c>
      <c r="S29" s="163">
        <f t="shared" si="16"/>
        <v>0</v>
      </c>
      <c r="T29" s="163">
        <f t="shared" si="16"/>
        <v>0</v>
      </c>
      <c r="U29" s="164">
        <f t="shared" ref="U29:U35" si="17">SUM(I29:T29)</f>
        <v>0</v>
      </c>
    </row>
    <row r="30" spans="1:44" s="166" customFormat="1">
      <c r="A30" s="199" t="str">
        <f t="shared" si="10"/>
        <v>Produit/service 2</v>
      </c>
      <c r="B30" s="200">
        <f t="shared" si="11"/>
        <v>0</v>
      </c>
      <c r="C30" s="311">
        <f t="shared" si="12"/>
        <v>0</v>
      </c>
      <c r="D30" s="200">
        <f t="shared" si="12"/>
        <v>0</v>
      </c>
      <c r="E30" s="311">
        <f t="shared" si="12"/>
        <v>0</v>
      </c>
      <c r="F30" s="160" t="str">
        <f t="shared" si="13"/>
        <v/>
      </c>
      <c r="G30" s="201" t="str">
        <f t="shared" si="14"/>
        <v/>
      </c>
      <c r="H30" s="198">
        <f t="shared" si="15"/>
        <v>0</v>
      </c>
      <c r="I30" s="163">
        <f t="shared" si="16"/>
        <v>0</v>
      </c>
      <c r="J30" s="163">
        <f t="shared" si="16"/>
        <v>0</v>
      </c>
      <c r="K30" s="163">
        <f t="shared" si="16"/>
        <v>0</v>
      </c>
      <c r="L30" s="163">
        <f t="shared" si="16"/>
        <v>0</v>
      </c>
      <c r="M30" s="163">
        <f t="shared" si="16"/>
        <v>0</v>
      </c>
      <c r="N30" s="163">
        <f t="shared" si="16"/>
        <v>0</v>
      </c>
      <c r="O30" s="163">
        <f t="shared" si="16"/>
        <v>0</v>
      </c>
      <c r="P30" s="163">
        <f t="shared" si="16"/>
        <v>0</v>
      </c>
      <c r="Q30" s="163">
        <f t="shared" si="16"/>
        <v>0</v>
      </c>
      <c r="R30" s="163">
        <f t="shared" si="16"/>
        <v>0</v>
      </c>
      <c r="S30" s="163">
        <f t="shared" si="16"/>
        <v>0</v>
      </c>
      <c r="T30" s="163">
        <f t="shared" si="16"/>
        <v>0</v>
      </c>
      <c r="U30" s="164">
        <f t="shared" si="17"/>
        <v>0</v>
      </c>
    </row>
    <row r="31" spans="1:44" s="166" customFormat="1">
      <c r="A31" s="199" t="str">
        <f t="shared" si="10"/>
        <v>Produit/service 3</v>
      </c>
      <c r="B31" s="200">
        <f>B15</f>
        <v>0</v>
      </c>
      <c r="C31" s="311">
        <f t="shared" si="12"/>
        <v>0</v>
      </c>
      <c r="D31" s="200">
        <f t="shared" si="12"/>
        <v>0</v>
      </c>
      <c r="E31" s="311">
        <f t="shared" si="12"/>
        <v>0</v>
      </c>
      <c r="F31" s="160" t="str">
        <f t="shared" si="13"/>
        <v/>
      </c>
      <c r="G31" s="201" t="str">
        <f t="shared" si="14"/>
        <v/>
      </c>
      <c r="H31" s="198">
        <f t="shared" si="15"/>
        <v>0</v>
      </c>
      <c r="I31" s="163">
        <f t="shared" si="16"/>
        <v>0</v>
      </c>
      <c r="J31" s="163">
        <f t="shared" si="16"/>
        <v>0</v>
      </c>
      <c r="K31" s="163">
        <f t="shared" si="16"/>
        <v>0</v>
      </c>
      <c r="L31" s="163">
        <f t="shared" si="16"/>
        <v>0</v>
      </c>
      <c r="M31" s="163">
        <f t="shared" si="16"/>
        <v>0</v>
      </c>
      <c r="N31" s="163">
        <f t="shared" si="16"/>
        <v>0</v>
      </c>
      <c r="O31" s="163">
        <f t="shared" si="16"/>
        <v>0</v>
      </c>
      <c r="P31" s="163">
        <f t="shared" si="16"/>
        <v>0</v>
      </c>
      <c r="Q31" s="163">
        <f t="shared" si="16"/>
        <v>0</v>
      </c>
      <c r="R31" s="163">
        <f t="shared" si="16"/>
        <v>0</v>
      </c>
      <c r="S31" s="163">
        <f t="shared" si="16"/>
        <v>0</v>
      </c>
      <c r="T31" s="163">
        <f t="shared" si="16"/>
        <v>0</v>
      </c>
      <c r="U31" s="164">
        <f t="shared" si="17"/>
        <v>0</v>
      </c>
    </row>
    <row r="32" spans="1:44" s="166" customFormat="1">
      <c r="A32" s="199" t="str">
        <f t="shared" si="10"/>
        <v>Produit/service 4</v>
      </c>
      <c r="B32" s="200">
        <f>B16</f>
        <v>0</v>
      </c>
      <c r="C32" s="311">
        <f t="shared" si="12"/>
        <v>0</v>
      </c>
      <c r="D32" s="200">
        <f t="shared" si="12"/>
        <v>0</v>
      </c>
      <c r="E32" s="311">
        <f t="shared" si="12"/>
        <v>0</v>
      </c>
      <c r="F32" s="160" t="str">
        <f t="shared" si="13"/>
        <v/>
      </c>
      <c r="G32" s="201" t="str">
        <f t="shared" si="14"/>
        <v/>
      </c>
      <c r="H32" s="198">
        <f t="shared" si="15"/>
        <v>0</v>
      </c>
      <c r="I32" s="163">
        <f t="shared" si="16"/>
        <v>0</v>
      </c>
      <c r="J32" s="163">
        <f t="shared" si="16"/>
        <v>0</v>
      </c>
      <c r="K32" s="163">
        <f t="shared" si="16"/>
        <v>0</v>
      </c>
      <c r="L32" s="163">
        <f t="shared" si="16"/>
        <v>0</v>
      </c>
      <c r="M32" s="163">
        <f t="shared" si="16"/>
        <v>0</v>
      </c>
      <c r="N32" s="163">
        <f t="shared" si="16"/>
        <v>0</v>
      </c>
      <c r="O32" s="163">
        <f t="shared" si="16"/>
        <v>0</v>
      </c>
      <c r="P32" s="163">
        <f t="shared" si="16"/>
        <v>0</v>
      </c>
      <c r="Q32" s="163">
        <f t="shared" si="16"/>
        <v>0</v>
      </c>
      <c r="R32" s="163">
        <f t="shared" si="16"/>
        <v>0</v>
      </c>
      <c r="S32" s="163">
        <f t="shared" si="16"/>
        <v>0</v>
      </c>
      <c r="T32" s="163">
        <f t="shared" si="16"/>
        <v>0</v>
      </c>
      <c r="U32" s="164">
        <f t="shared" si="17"/>
        <v>0</v>
      </c>
    </row>
    <row r="33" spans="1:25" s="166" customFormat="1">
      <c r="A33" s="199" t="str">
        <f t="shared" si="10"/>
        <v>Produit/service 5</v>
      </c>
      <c r="B33" s="200">
        <f>B17</f>
        <v>0</v>
      </c>
      <c r="C33" s="311">
        <f t="shared" si="12"/>
        <v>0</v>
      </c>
      <c r="D33" s="200">
        <f t="shared" si="12"/>
        <v>0</v>
      </c>
      <c r="E33" s="311">
        <f t="shared" si="12"/>
        <v>0</v>
      </c>
      <c r="F33" s="160" t="str">
        <f t="shared" si="13"/>
        <v/>
      </c>
      <c r="G33" s="201" t="str">
        <f t="shared" si="14"/>
        <v/>
      </c>
      <c r="H33" s="198">
        <f t="shared" si="15"/>
        <v>0</v>
      </c>
      <c r="I33" s="163">
        <f t="shared" si="16"/>
        <v>0</v>
      </c>
      <c r="J33" s="163">
        <f t="shared" si="16"/>
        <v>0</v>
      </c>
      <c r="K33" s="163">
        <f t="shared" si="16"/>
        <v>0</v>
      </c>
      <c r="L33" s="163">
        <f t="shared" si="16"/>
        <v>0</v>
      </c>
      <c r="M33" s="163">
        <f t="shared" si="16"/>
        <v>0</v>
      </c>
      <c r="N33" s="163">
        <f t="shared" si="16"/>
        <v>0</v>
      </c>
      <c r="O33" s="163">
        <f t="shared" si="16"/>
        <v>0</v>
      </c>
      <c r="P33" s="163">
        <f t="shared" si="16"/>
        <v>0</v>
      </c>
      <c r="Q33" s="163">
        <f t="shared" si="16"/>
        <v>0</v>
      </c>
      <c r="R33" s="163">
        <f t="shared" si="16"/>
        <v>0</v>
      </c>
      <c r="S33" s="163">
        <f t="shared" si="16"/>
        <v>0</v>
      </c>
      <c r="T33" s="163">
        <f t="shared" si="16"/>
        <v>0</v>
      </c>
      <c r="U33" s="164">
        <f t="shared" si="17"/>
        <v>0</v>
      </c>
      <c r="W33" s="138"/>
    </row>
    <row r="34" spans="1:25" s="166" customFormat="1">
      <c r="A34" s="199" t="str">
        <f t="shared" si="10"/>
        <v>Produit/service 6</v>
      </c>
      <c r="B34" s="200">
        <f>B18</f>
        <v>0</v>
      </c>
      <c r="C34" s="311">
        <f t="shared" si="12"/>
        <v>0</v>
      </c>
      <c r="D34" s="200">
        <f t="shared" si="12"/>
        <v>0</v>
      </c>
      <c r="E34" s="311">
        <f t="shared" si="12"/>
        <v>0</v>
      </c>
      <c r="F34" s="160" t="str">
        <f t="shared" si="13"/>
        <v/>
      </c>
      <c r="G34" s="201" t="str">
        <f t="shared" si="14"/>
        <v/>
      </c>
      <c r="H34" s="198">
        <f t="shared" si="15"/>
        <v>0</v>
      </c>
      <c r="I34" s="163">
        <f t="shared" si="16"/>
        <v>0</v>
      </c>
      <c r="J34" s="163">
        <f t="shared" si="16"/>
        <v>0</v>
      </c>
      <c r="K34" s="163">
        <f t="shared" si="16"/>
        <v>0</v>
      </c>
      <c r="L34" s="163">
        <f t="shared" si="16"/>
        <v>0</v>
      </c>
      <c r="M34" s="163">
        <f t="shared" si="16"/>
        <v>0</v>
      </c>
      <c r="N34" s="163">
        <f t="shared" si="16"/>
        <v>0</v>
      </c>
      <c r="O34" s="163">
        <f t="shared" si="16"/>
        <v>0</v>
      </c>
      <c r="P34" s="163">
        <f t="shared" si="16"/>
        <v>0</v>
      </c>
      <c r="Q34" s="163">
        <f t="shared" si="16"/>
        <v>0</v>
      </c>
      <c r="R34" s="163">
        <f t="shared" si="16"/>
        <v>0</v>
      </c>
      <c r="S34" s="163">
        <f t="shared" si="16"/>
        <v>0</v>
      </c>
      <c r="T34" s="163">
        <f t="shared" si="16"/>
        <v>0</v>
      </c>
      <c r="U34" s="164">
        <f t="shared" si="17"/>
        <v>0</v>
      </c>
      <c r="W34" s="138"/>
    </row>
    <row r="35" spans="1:25" s="166" customFormat="1">
      <c r="A35" s="199" t="str">
        <f t="shared" ref="A35:B35" si="18">A19</f>
        <v>Produit/service 7</v>
      </c>
      <c r="B35" s="200">
        <f t="shared" si="18"/>
        <v>0</v>
      </c>
      <c r="C35" s="311">
        <f t="shared" ref="C35:D35" si="19">C19</f>
        <v>0</v>
      </c>
      <c r="D35" s="200">
        <f t="shared" si="19"/>
        <v>0</v>
      </c>
      <c r="E35" s="311">
        <f t="shared" ref="E35" si="20">E19</f>
        <v>0</v>
      </c>
      <c r="F35" s="160" t="str">
        <f t="shared" si="13"/>
        <v/>
      </c>
      <c r="G35" s="201" t="str">
        <f t="shared" si="14"/>
        <v/>
      </c>
      <c r="H35" s="198">
        <f t="shared" ref="H35" si="21">H19</f>
        <v>0</v>
      </c>
      <c r="I35" s="163">
        <f t="shared" si="16"/>
        <v>0</v>
      </c>
      <c r="J35" s="163">
        <f t="shared" si="16"/>
        <v>0</v>
      </c>
      <c r="K35" s="163">
        <f t="shared" si="16"/>
        <v>0</v>
      </c>
      <c r="L35" s="163">
        <f t="shared" si="16"/>
        <v>0</v>
      </c>
      <c r="M35" s="163">
        <f t="shared" si="16"/>
        <v>0</v>
      </c>
      <c r="N35" s="163">
        <f t="shared" si="16"/>
        <v>0</v>
      </c>
      <c r="O35" s="163">
        <f t="shared" si="16"/>
        <v>0</v>
      </c>
      <c r="P35" s="163">
        <f t="shared" si="16"/>
        <v>0</v>
      </c>
      <c r="Q35" s="163">
        <f t="shared" si="16"/>
        <v>0</v>
      </c>
      <c r="R35" s="163">
        <f t="shared" si="16"/>
        <v>0</v>
      </c>
      <c r="S35" s="163">
        <f t="shared" si="16"/>
        <v>0</v>
      </c>
      <c r="T35" s="163">
        <f t="shared" si="16"/>
        <v>0</v>
      </c>
      <c r="U35" s="164">
        <f t="shared" si="17"/>
        <v>0</v>
      </c>
      <c r="W35" s="187"/>
    </row>
    <row r="36" spans="1:25" s="166" customFormat="1">
      <c r="A36" s="199"/>
      <c r="B36" s="202"/>
      <c r="C36" s="202"/>
      <c r="D36" s="202"/>
      <c r="E36" s="202"/>
      <c r="F36" s="203"/>
      <c r="G36" s="204"/>
      <c r="H36" s="205"/>
      <c r="I36" s="206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8"/>
      <c r="Y36" s="140"/>
    </row>
    <row r="37" spans="1:25" s="138" customFormat="1">
      <c r="A37" s="176" t="s">
        <v>213</v>
      </c>
      <c r="B37" s="630"/>
      <c r="C37" s="631"/>
      <c r="D37" s="631"/>
      <c r="E37" s="631"/>
      <c r="F37" s="632"/>
      <c r="G37" s="209" t="s">
        <v>214</v>
      </c>
      <c r="H37" s="178"/>
      <c r="I37" s="210">
        <f t="shared" ref="I37:T37" si="22">SUMPRODUCT($D$29:$D$35,I29:I35)</f>
        <v>0</v>
      </c>
      <c r="J37" s="211">
        <f t="shared" si="22"/>
        <v>0</v>
      </c>
      <c r="K37" s="211">
        <f t="shared" si="22"/>
        <v>0</v>
      </c>
      <c r="L37" s="211">
        <f t="shared" si="22"/>
        <v>0</v>
      </c>
      <c r="M37" s="211">
        <f t="shared" si="22"/>
        <v>0</v>
      </c>
      <c r="N37" s="211">
        <f t="shared" si="22"/>
        <v>0</v>
      </c>
      <c r="O37" s="211">
        <f t="shared" si="22"/>
        <v>0</v>
      </c>
      <c r="P37" s="211">
        <f t="shared" si="22"/>
        <v>0</v>
      </c>
      <c r="Q37" s="211">
        <f t="shared" si="22"/>
        <v>0</v>
      </c>
      <c r="R37" s="211">
        <f t="shared" si="22"/>
        <v>0</v>
      </c>
      <c r="S37" s="211">
        <f t="shared" si="22"/>
        <v>0</v>
      </c>
      <c r="T37" s="211">
        <f t="shared" si="22"/>
        <v>0</v>
      </c>
      <c r="U37" s="180">
        <f>SUM(I37:T37)</f>
        <v>0</v>
      </c>
    </row>
    <row r="38" spans="1:25" s="138" customFormat="1">
      <c r="A38" s="176" t="s">
        <v>215</v>
      </c>
      <c r="B38" s="633"/>
      <c r="C38" s="634"/>
      <c r="D38" s="634"/>
      <c r="E38" s="634"/>
      <c r="F38" s="635"/>
      <c r="G38" s="181"/>
      <c r="H38" s="212"/>
      <c r="I38" s="210">
        <f t="shared" ref="I38:T38" si="23">SUMPRODUCT($B$29:$B$35,I29:I35)</f>
        <v>0</v>
      </c>
      <c r="J38" s="211">
        <f t="shared" si="23"/>
        <v>0</v>
      </c>
      <c r="K38" s="211">
        <f t="shared" si="23"/>
        <v>0</v>
      </c>
      <c r="L38" s="211">
        <f t="shared" si="23"/>
        <v>0</v>
      </c>
      <c r="M38" s="211">
        <f t="shared" si="23"/>
        <v>0</v>
      </c>
      <c r="N38" s="211">
        <f t="shared" si="23"/>
        <v>0</v>
      </c>
      <c r="O38" s="211">
        <f t="shared" si="23"/>
        <v>0</v>
      </c>
      <c r="P38" s="211">
        <f t="shared" si="23"/>
        <v>0</v>
      </c>
      <c r="Q38" s="211">
        <f t="shared" si="23"/>
        <v>0</v>
      </c>
      <c r="R38" s="211">
        <f t="shared" si="23"/>
        <v>0</v>
      </c>
      <c r="S38" s="211">
        <f t="shared" si="23"/>
        <v>0</v>
      </c>
      <c r="T38" s="211">
        <f t="shared" si="23"/>
        <v>0</v>
      </c>
      <c r="U38" s="182">
        <f>SUM(I38:T38)</f>
        <v>0</v>
      </c>
    </row>
    <row r="39" spans="1:25" s="187" customFormat="1">
      <c r="A39" s="183" t="s">
        <v>221</v>
      </c>
      <c r="B39" s="633"/>
      <c r="C39" s="634"/>
      <c r="D39" s="634"/>
      <c r="E39" s="634"/>
      <c r="F39" s="635"/>
      <c r="G39" s="184"/>
      <c r="H39" s="213"/>
      <c r="I39" s="214">
        <f>SUMPRODUCT($D$29:$D$35,$E$29:$E$35,I29:I35)</f>
        <v>0</v>
      </c>
      <c r="J39" s="214">
        <f t="shared" ref="J39:T39" si="24">SUMPRODUCT($D$29:$D$35,$E$29:$E$35,J29:J35)</f>
        <v>0</v>
      </c>
      <c r="K39" s="214">
        <f t="shared" si="24"/>
        <v>0</v>
      </c>
      <c r="L39" s="214">
        <f t="shared" si="24"/>
        <v>0</v>
      </c>
      <c r="M39" s="214">
        <f t="shared" si="24"/>
        <v>0</v>
      </c>
      <c r="N39" s="214">
        <f t="shared" si="24"/>
        <v>0</v>
      </c>
      <c r="O39" s="214">
        <f t="shared" si="24"/>
        <v>0</v>
      </c>
      <c r="P39" s="214">
        <f t="shared" si="24"/>
        <v>0</v>
      </c>
      <c r="Q39" s="214">
        <f t="shared" si="24"/>
        <v>0</v>
      </c>
      <c r="R39" s="214">
        <f t="shared" si="24"/>
        <v>0</v>
      </c>
      <c r="S39" s="214">
        <f t="shared" si="24"/>
        <v>0</v>
      </c>
      <c r="T39" s="214">
        <f t="shared" si="24"/>
        <v>0</v>
      </c>
      <c r="U39" s="182">
        <f>SUM(I39:T39)</f>
        <v>0</v>
      </c>
    </row>
    <row r="40" spans="1:25" s="187" customFormat="1" ht="10.8" thickBot="1">
      <c r="A40" s="188" t="s">
        <v>217</v>
      </c>
      <c r="B40" s="636"/>
      <c r="C40" s="637"/>
      <c r="D40" s="637"/>
      <c r="E40" s="637"/>
      <c r="F40" s="638"/>
      <c r="G40" s="189"/>
      <c r="H40" s="216"/>
      <c r="I40" s="217">
        <f>SUMPRODUCT($B$29:$B$35,$C$29:$C$35,I29:I35)</f>
        <v>0</v>
      </c>
      <c r="J40" s="217">
        <f t="shared" ref="J40:T40" si="25">SUMPRODUCT($B$29:$B$35,$C$29:$C$35,J29:J35)</f>
        <v>0</v>
      </c>
      <c r="K40" s="217">
        <f t="shared" si="25"/>
        <v>0</v>
      </c>
      <c r="L40" s="217">
        <f t="shared" si="25"/>
        <v>0</v>
      </c>
      <c r="M40" s="217">
        <f t="shared" si="25"/>
        <v>0</v>
      </c>
      <c r="N40" s="217">
        <f t="shared" si="25"/>
        <v>0</v>
      </c>
      <c r="O40" s="217">
        <f t="shared" si="25"/>
        <v>0</v>
      </c>
      <c r="P40" s="217">
        <f t="shared" si="25"/>
        <v>0</v>
      </c>
      <c r="Q40" s="217">
        <f t="shared" si="25"/>
        <v>0</v>
      </c>
      <c r="R40" s="217">
        <f t="shared" si="25"/>
        <v>0</v>
      </c>
      <c r="S40" s="217">
        <f t="shared" si="25"/>
        <v>0</v>
      </c>
      <c r="T40" s="217">
        <f t="shared" si="25"/>
        <v>0</v>
      </c>
      <c r="U40" s="182">
        <f>SUM(I40:T40)</f>
        <v>0</v>
      </c>
    </row>
    <row r="41" spans="1:25" s="187" customFormat="1">
      <c r="A41" s="218"/>
      <c r="B41" s="219"/>
      <c r="C41" s="219"/>
      <c r="D41" s="219"/>
      <c r="E41" s="219"/>
      <c r="F41" s="220"/>
      <c r="G41" s="220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21"/>
    </row>
    <row r="42" spans="1:25" s="187" customFormat="1" ht="10.8" thickBot="1">
      <c r="A42" s="192"/>
      <c r="B42" s="166"/>
      <c r="C42" s="166"/>
      <c r="D42" s="166"/>
      <c r="E42" s="166"/>
      <c r="F42" s="166"/>
      <c r="G42" s="166"/>
      <c r="H42" s="166"/>
      <c r="I42" s="166"/>
      <c r="J42" s="604"/>
      <c r="K42" s="604"/>
      <c r="L42" s="585"/>
      <c r="M42" s="585"/>
      <c r="N42" s="585"/>
      <c r="O42" s="604"/>
      <c r="P42" s="605"/>
      <c r="Q42" s="585"/>
      <c r="R42" s="166"/>
      <c r="S42" s="166"/>
      <c r="T42" s="166"/>
      <c r="U42" s="194"/>
    </row>
    <row r="43" spans="1:25" s="187" customFormat="1" ht="25.5" customHeight="1">
      <c r="A43" s="195" t="s">
        <v>222</v>
      </c>
      <c r="B43" s="145" t="s">
        <v>196</v>
      </c>
      <c r="C43" s="145" t="s">
        <v>197</v>
      </c>
      <c r="D43" s="145" t="s">
        <v>198</v>
      </c>
      <c r="E43" s="145" t="s">
        <v>199</v>
      </c>
      <c r="F43" s="146" t="s">
        <v>200</v>
      </c>
      <c r="G43" s="147" t="s">
        <v>201</v>
      </c>
      <c r="H43" s="222" t="s">
        <v>219</v>
      </c>
      <c r="I43" s="149" t="str">
        <f>I27</f>
        <v>octobre</v>
      </c>
      <c r="J43" s="150" t="str">
        <f t="shared" ref="J43:T43" si="26">J27</f>
        <v>novembre</v>
      </c>
      <c r="K43" s="150" t="str">
        <f t="shared" si="26"/>
        <v>décembre</v>
      </c>
      <c r="L43" s="150" t="str">
        <f t="shared" si="26"/>
        <v>janvier</v>
      </c>
      <c r="M43" s="150" t="str">
        <f t="shared" si="26"/>
        <v>février</v>
      </c>
      <c r="N43" s="150" t="str">
        <f t="shared" si="26"/>
        <v>mars</v>
      </c>
      <c r="O43" s="150" t="str">
        <f t="shared" si="26"/>
        <v>avril</v>
      </c>
      <c r="P43" s="150" t="str">
        <f t="shared" si="26"/>
        <v>mai</v>
      </c>
      <c r="Q43" s="150" t="str">
        <f t="shared" si="26"/>
        <v>juin</v>
      </c>
      <c r="R43" s="150" t="str">
        <f t="shared" si="26"/>
        <v>juillet</v>
      </c>
      <c r="S43" s="150" t="str">
        <f t="shared" si="26"/>
        <v>août</v>
      </c>
      <c r="T43" s="150" t="str">
        <f t="shared" si="26"/>
        <v>septembre</v>
      </c>
      <c r="U43" s="151" t="s">
        <v>223</v>
      </c>
    </row>
    <row r="44" spans="1:25" s="187" customFormat="1">
      <c r="A44" s="152" t="str">
        <f>A28</f>
        <v>Produits/Services</v>
      </c>
      <c r="B44" s="606"/>
      <c r="C44" s="607"/>
      <c r="D44" s="608"/>
      <c r="E44" s="608"/>
      <c r="F44" s="608"/>
      <c r="G44" s="609"/>
      <c r="H44" s="19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153"/>
    </row>
    <row r="45" spans="1:25" s="187" customFormat="1">
      <c r="A45" s="199" t="str">
        <f>A29</f>
        <v>Produit/service 1</v>
      </c>
      <c r="B45" s="224">
        <f>B29</f>
        <v>0</v>
      </c>
      <c r="C45" s="311">
        <f>C29</f>
        <v>0</v>
      </c>
      <c r="D45" s="224">
        <f>D29</f>
        <v>0</v>
      </c>
      <c r="E45" s="311">
        <f>E29</f>
        <v>0</v>
      </c>
      <c r="F45" s="160" t="str">
        <f t="shared" ref="F45:F51" si="27">IFERROR(D45/B45,"")</f>
        <v/>
      </c>
      <c r="G45" s="201" t="str">
        <f t="shared" ref="G45:G51" si="28">IFERROR((U45*D45)/$U$53,"")</f>
        <v/>
      </c>
      <c r="H45" s="223">
        <f>H29</f>
        <v>0</v>
      </c>
      <c r="I45" s="163">
        <f t="shared" ref="I45:T51" si="29">($H45*I$44)</f>
        <v>0</v>
      </c>
      <c r="J45" s="163">
        <f t="shared" si="29"/>
        <v>0</v>
      </c>
      <c r="K45" s="163">
        <f t="shared" si="29"/>
        <v>0</v>
      </c>
      <c r="L45" s="163">
        <f t="shared" si="29"/>
        <v>0</v>
      </c>
      <c r="M45" s="163">
        <f t="shared" si="29"/>
        <v>0</v>
      </c>
      <c r="N45" s="163">
        <f t="shared" si="29"/>
        <v>0</v>
      </c>
      <c r="O45" s="163">
        <f t="shared" si="29"/>
        <v>0</v>
      </c>
      <c r="P45" s="163">
        <f t="shared" si="29"/>
        <v>0</v>
      </c>
      <c r="Q45" s="163">
        <f t="shared" si="29"/>
        <v>0</v>
      </c>
      <c r="R45" s="163">
        <f t="shared" si="29"/>
        <v>0</v>
      </c>
      <c r="S45" s="163">
        <f t="shared" si="29"/>
        <v>0</v>
      </c>
      <c r="T45" s="163">
        <f t="shared" si="29"/>
        <v>0</v>
      </c>
      <c r="U45" s="164">
        <f t="shared" ref="U45:U51" si="30">SUM(I45:T45)</f>
        <v>0</v>
      </c>
    </row>
    <row r="46" spans="1:25" s="187" customFormat="1">
      <c r="A46" s="199" t="str">
        <f t="shared" ref="A46:B51" si="31">A30</f>
        <v>Produit/service 2</v>
      </c>
      <c r="B46" s="224">
        <f t="shared" si="31"/>
        <v>0</v>
      </c>
      <c r="C46" s="311">
        <f t="shared" ref="C46:D51" si="32">C30</f>
        <v>0</v>
      </c>
      <c r="D46" s="224">
        <f t="shared" si="32"/>
        <v>0</v>
      </c>
      <c r="E46" s="311">
        <f t="shared" ref="E46:E51" si="33">E30</f>
        <v>0</v>
      </c>
      <c r="F46" s="160" t="str">
        <f t="shared" si="27"/>
        <v/>
      </c>
      <c r="G46" s="201" t="str">
        <f t="shared" si="28"/>
        <v/>
      </c>
      <c r="H46" s="223">
        <f t="shared" ref="H46:H51" si="34">H30</f>
        <v>0</v>
      </c>
      <c r="I46" s="163">
        <f t="shared" si="29"/>
        <v>0</v>
      </c>
      <c r="J46" s="163">
        <f t="shared" si="29"/>
        <v>0</v>
      </c>
      <c r="K46" s="163">
        <f t="shared" si="29"/>
        <v>0</v>
      </c>
      <c r="L46" s="163">
        <f t="shared" si="29"/>
        <v>0</v>
      </c>
      <c r="M46" s="163">
        <f t="shared" si="29"/>
        <v>0</v>
      </c>
      <c r="N46" s="163">
        <f t="shared" si="29"/>
        <v>0</v>
      </c>
      <c r="O46" s="163">
        <f t="shared" si="29"/>
        <v>0</v>
      </c>
      <c r="P46" s="163">
        <f t="shared" si="29"/>
        <v>0</v>
      </c>
      <c r="Q46" s="163">
        <f t="shared" si="29"/>
        <v>0</v>
      </c>
      <c r="R46" s="163">
        <f t="shared" si="29"/>
        <v>0</v>
      </c>
      <c r="S46" s="163">
        <f t="shared" si="29"/>
        <v>0</v>
      </c>
      <c r="T46" s="163">
        <f t="shared" si="29"/>
        <v>0</v>
      </c>
      <c r="U46" s="164">
        <f t="shared" si="30"/>
        <v>0</v>
      </c>
      <c r="X46" s="166"/>
    </row>
    <row r="47" spans="1:25" s="187" customFormat="1">
      <c r="A47" s="199" t="str">
        <f t="shared" si="31"/>
        <v>Produit/service 3</v>
      </c>
      <c r="B47" s="224">
        <f t="shared" si="31"/>
        <v>0</v>
      </c>
      <c r="C47" s="311">
        <f t="shared" si="32"/>
        <v>0</v>
      </c>
      <c r="D47" s="224">
        <f t="shared" si="32"/>
        <v>0</v>
      </c>
      <c r="E47" s="311">
        <f t="shared" si="33"/>
        <v>0</v>
      </c>
      <c r="F47" s="160" t="str">
        <f t="shared" si="27"/>
        <v/>
      </c>
      <c r="G47" s="201" t="str">
        <f t="shared" si="28"/>
        <v/>
      </c>
      <c r="H47" s="223">
        <f t="shared" si="34"/>
        <v>0</v>
      </c>
      <c r="I47" s="163">
        <f t="shared" si="29"/>
        <v>0</v>
      </c>
      <c r="J47" s="163">
        <f t="shared" si="29"/>
        <v>0</v>
      </c>
      <c r="K47" s="163">
        <f t="shared" si="29"/>
        <v>0</v>
      </c>
      <c r="L47" s="163">
        <f t="shared" si="29"/>
        <v>0</v>
      </c>
      <c r="M47" s="163">
        <f t="shared" si="29"/>
        <v>0</v>
      </c>
      <c r="N47" s="163">
        <f t="shared" si="29"/>
        <v>0</v>
      </c>
      <c r="O47" s="163">
        <f t="shared" si="29"/>
        <v>0</v>
      </c>
      <c r="P47" s="163">
        <f t="shared" si="29"/>
        <v>0</v>
      </c>
      <c r="Q47" s="163">
        <f t="shared" si="29"/>
        <v>0</v>
      </c>
      <c r="R47" s="163">
        <f t="shared" si="29"/>
        <v>0</v>
      </c>
      <c r="S47" s="163">
        <f t="shared" si="29"/>
        <v>0</v>
      </c>
      <c r="T47" s="163">
        <f t="shared" si="29"/>
        <v>0</v>
      </c>
      <c r="U47" s="164">
        <f t="shared" si="30"/>
        <v>0</v>
      </c>
      <c r="W47" s="138"/>
    </row>
    <row r="48" spans="1:25" s="187" customFormat="1">
      <c r="A48" s="199" t="str">
        <f t="shared" si="31"/>
        <v>Produit/service 4</v>
      </c>
      <c r="B48" s="224">
        <f t="shared" si="31"/>
        <v>0</v>
      </c>
      <c r="C48" s="311">
        <f t="shared" si="32"/>
        <v>0</v>
      </c>
      <c r="D48" s="224">
        <f t="shared" si="32"/>
        <v>0</v>
      </c>
      <c r="E48" s="311">
        <f t="shared" si="33"/>
        <v>0</v>
      </c>
      <c r="F48" s="160" t="str">
        <f t="shared" si="27"/>
        <v/>
      </c>
      <c r="G48" s="201" t="str">
        <f t="shared" si="28"/>
        <v/>
      </c>
      <c r="H48" s="223">
        <f t="shared" si="34"/>
        <v>0</v>
      </c>
      <c r="I48" s="163">
        <f t="shared" si="29"/>
        <v>0</v>
      </c>
      <c r="J48" s="163">
        <f t="shared" si="29"/>
        <v>0</v>
      </c>
      <c r="K48" s="163">
        <f t="shared" si="29"/>
        <v>0</v>
      </c>
      <c r="L48" s="163">
        <f t="shared" si="29"/>
        <v>0</v>
      </c>
      <c r="M48" s="163">
        <f t="shared" si="29"/>
        <v>0</v>
      </c>
      <c r="N48" s="163">
        <f t="shared" si="29"/>
        <v>0</v>
      </c>
      <c r="O48" s="163">
        <f t="shared" si="29"/>
        <v>0</v>
      </c>
      <c r="P48" s="163">
        <f t="shared" si="29"/>
        <v>0</v>
      </c>
      <c r="Q48" s="163">
        <f t="shared" si="29"/>
        <v>0</v>
      </c>
      <c r="R48" s="163">
        <f t="shared" si="29"/>
        <v>0</v>
      </c>
      <c r="S48" s="163">
        <f t="shared" si="29"/>
        <v>0</v>
      </c>
      <c r="T48" s="163">
        <f t="shared" si="29"/>
        <v>0</v>
      </c>
      <c r="U48" s="164">
        <f t="shared" si="30"/>
        <v>0</v>
      </c>
      <c r="W48" s="138"/>
    </row>
    <row r="49" spans="1:30" s="187" customFormat="1">
      <c r="A49" s="199" t="str">
        <f t="shared" si="31"/>
        <v>Produit/service 5</v>
      </c>
      <c r="B49" s="224">
        <f t="shared" si="31"/>
        <v>0</v>
      </c>
      <c r="C49" s="311">
        <f t="shared" si="32"/>
        <v>0</v>
      </c>
      <c r="D49" s="224">
        <f t="shared" si="32"/>
        <v>0</v>
      </c>
      <c r="E49" s="311">
        <f t="shared" si="33"/>
        <v>0</v>
      </c>
      <c r="F49" s="160" t="str">
        <f t="shared" si="27"/>
        <v/>
      </c>
      <c r="G49" s="201" t="str">
        <f t="shared" si="28"/>
        <v/>
      </c>
      <c r="H49" s="223">
        <f t="shared" si="34"/>
        <v>0</v>
      </c>
      <c r="I49" s="163">
        <f t="shared" si="29"/>
        <v>0</v>
      </c>
      <c r="J49" s="163">
        <f t="shared" si="29"/>
        <v>0</v>
      </c>
      <c r="K49" s="163">
        <f t="shared" si="29"/>
        <v>0</v>
      </c>
      <c r="L49" s="163">
        <f t="shared" si="29"/>
        <v>0</v>
      </c>
      <c r="M49" s="163">
        <f t="shared" si="29"/>
        <v>0</v>
      </c>
      <c r="N49" s="163">
        <f t="shared" si="29"/>
        <v>0</v>
      </c>
      <c r="O49" s="163">
        <f t="shared" si="29"/>
        <v>0</v>
      </c>
      <c r="P49" s="163">
        <f t="shared" si="29"/>
        <v>0</v>
      </c>
      <c r="Q49" s="163">
        <f t="shared" si="29"/>
        <v>0</v>
      </c>
      <c r="R49" s="163">
        <f t="shared" si="29"/>
        <v>0</v>
      </c>
      <c r="S49" s="163">
        <f t="shared" si="29"/>
        <v>0</v>
      </c>
      <c r="T49" s="163">
        <f t="shared" si="29"/>
        <v>0</v>
      </c>
      <c r="U49" s="164">
        <f t="shared" si="30"/>
        <v>0</v>
      </c>
    </row>
    <row r="50" spans="1:30" s="187" customFormat="1">
      <c r="A50" s="199" t="str">
        <f t="shared" si="31"/>
        <v>Produit/service 6</v>
      </c>
      <c r="B50" s="224">
        <f t="shared" si="31"/>
        <v>0</v>
      </c>
      <c r="C50" s="311">
        <f t="shared" si="32"/>
        <v>0</v>
      </c>
      <c r="D50" s="224">
        <f t="shared" si="32"/>
        <v>0</v>
      </c>
      <c r="E50" s="311">
        <f t="shared" si="33"/>
        <v>0</v>
      </c>
      <c r="F50" s="160" t="str">
        <f t="shared" si="27"/>
        <v/>
      </c>
      <c r="G50" s="201" t="str">
        <f t="shared" si="28"/>
        <v/>
      </c>
      <c r="H50" s="223">
        <f t="shared" si="34"/>
        <v>0</v>
      </c>
      <c r="I50" s="163">
        <f t="shared" si="29"/>
        <v>0</v>
      </c>
      <c r="J50" s="163">
        <f t="shared" si="29"/>
        <v>0</v>
      </c>
      <c r="K50" s="163">
        <f t="shared" si="29"/>
        <v>0</v>
      </c>
      <c r="L50" s="163">
        <f t="shared" si="29"/>
        <v>0</v>
      </c>
      <c r="M50" s="163">
        <f t="shared" si="29"/>
        <v>0</v>
      </c>
      <c r="N50" s="163">
        <f t="shared" si="29"/>
        <v>0</v>
      </c>
      <c r="O50" s="163">
        <f t="shared" si="29"/>
        <v>0</v>
      </c>
      <c r="P50" s="163">
        <f t="shared" si="29"/>
        <v>0</v>
      </c>
      <c r="Q50" s="163">
        <f t="shared" si="29"/>
        <v>0</v>
      </c>
      <c r="R50" s="163">
        <f t="shared" si="29"/>
        <v>0</v>
      </c>
      <c r="S50" s="163">
        <f t="shared" si="29"/>
        <v>0</v>
      </c>
      <c r="T50" s="163">
        <f t="shared" si="29"/>
        <v>0</v>
      </c>
      <c r="U50" s="164">
        <f t="shared" si="30"/>
        <v>0</v>
      </c>
    </row>
    <row r="51" spans="1:30" s="187" customFormat="1">
      <c r="A51" s="199" t="str">
        <f t="shared" si="31"/>
        <v>Produit/service 7</v>
      </c>
      <c r="B51" s="224">
        <f t="shared" si="31"/>
        <v>0</v>
      </c>
      <c r="C51" s="311">
        <f t="shared" si="32"/>
        <v>0</v>
      </c>
      <c r="D51" s="224">
        <f t="shared" si="32"/>
        <v>0</v>
      </c>
      <c r="E51" s="311">
        <f t="shared" si="33"/>
        <v>0</v>
      </c>
      <c r="F51" s="160" t="str">
        <f t="shared" si="27"/>
        <v/>
      </c>
      <c r="G51" s="201" t="str">
        <f t="shared" si="28"/>
        <v/>
      </c>
      <c r="H51" s="223">
        <f t="shared" si="34"/>
        <v>0</v>
      </c>
      <c r="I51" s="163">
        <f t="shared" si="29"/>
        <v>0</v>
      </c>
      <c r="J51" s="163">
        <f t="shared" si="29"/>
        <v>0</v>
      </c>
      <c r="K51" s="163">
        <f t="shared" si="29"/>
        <v>0</v>
      </c>
      <c r="L51" s="163">
        <f t="shared" si="29"/>
        <v>0</v>
      </c>
      <c r="M51" s="163">
        <f t="shared" si="29"/>
        <v>0</v>
      </c>
      <c r="N51" s="163">
        <f t="shared" si="29"/>
        <v>0</v>
      </c>
      <c r="O51" s="163">
        <f t="shared" si="29"/>
        <v>0</v>
      </c>
      <c r="P51" s="163">
        <f t="shared" si="29"/>
        <v>0</v>
      </c>
      <c r="Q51" s="163">
        <f t="shared" si="29"/>
        <v>0</v>
      </c>
      <c r="R51" s="163">
        <f t="shared" si="29"/>
        <v>0</v>
      </c>
      <c r="S51" s="163">
        <f t="shared" si="29"/>
        <v>0</v>
      </c>
      <c r="T51" s="163">
        <f t="shared" si="29"/>
        <v>0</v>
      </c>
      <c r="U51" s="164">
        <f t="shared" si="30"/>
        <v>0</v>
      </c>
    </row>
    <row r="52" spans="1:30" s="308" customFormat="1">
      <c r="A52" s="300"/>
      <c r="B52" s="301"/>
      <c r="C52" s="301"/>
      <c r="D52" s="301"/>
      <c r="E52" s="301"/>
      <c r="F52" s="302"/>
      <c r="G52" s="303"/>
      <c r="H52" s="304"/>
      <c r="I52" s="305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7"/>
      <c r="W52" s="309"/>
      <c r="X52" s="309"/>
      <c r="Y52" s="309"/>
    </row>
    <row r="53" spans="1:30" s="187" customFormat="1">
      <c r="A53" s="176" t="s">
        <v>213</v>
      </c>
      <c r="B53" s="610"/>
      <c r="C53" s="610"/>
      <c r="D53" s="610"/>
      <c r="E53" s="610"/>
      <c r="F53" s="610"/>
      <c r="G53" s="226" t="s">
        <v>214</v>
      </c>
      <c r="H53" s="227"/>
      <c r="I53" s="228">
        <f>SUMPRODUCT($D$45:$D$51,I45:I51)</f>
        <v>0</v>
      </c>
      <c r="J53" s="211">
        <f t="shared" ref="J53:T53" si="35">SUMPRODUCT($D$45:$D$52,J45:J52)</f>
        <v>0</v>
      </c>
      <c r="K53" s="211">
        <f t="shared" si="35"/>
        <v>0</v>
      </c>
      <c r="L53" s="211">
        <f t="shared" si="35"/>
        <v>0</v>
      </c>
      <c r="M53" s="211">
        <f t="shared" si="35"/>
        <v>0</v>
      </c>
      <c r="N53" s="211">
        <f t="shared" si="35"/>
        <v>0</v>
      </c>
      <c r="O53" s="211">
        <f t="shared" si="35"/>
        <v>0</v>
      </c>
      <c r="P53" s="211">
        <f t="shared" si="35"/>
        <v>0</v>
      </c>
      <c r="Q53" s="211">
        <f t="shared" si="35"/>
        <v>0</v>
      </c>
      <c r="R53" s="211">
        <f t="shared" si="35"/>
        <v>0</v>
      </c>
      <c r="S53" s="211">
        <f t="shared" si="35"/>
        <v>0</v>
      </c>
      <c r="T53" s="211">
        <f t="shared" si="35"/>
        <v>0</v>
      </c>
      <c r="U53" s="229">
        <f>SUM(I53:T53)</f>
        <v>0</v>
      </c>
      <c r="W53" s="219"/>
      <c r="X53" s="225"/>
      <c r="Y53" s="225"/>
      <c r="Z53" s="225"/>
    </row>
    <row r="54" spans="1:30" s="187" customFormat="1">
      <c r="A54" s="176" t="s">
        <v>215</v>
      </c>
      <c r="B54" s="611"/>
      <c r="C54" s="611"/>
      <c r="D54" s="611"/>
      <c r="E54" s="611"/>
      <c r="F54" s="611"/>
      <c r="G54" s="230"/>
      <c r="H54" s="231"/>
      <c r="I54" s="210">
        <f t="shared" ref="I54:T54" si="36">SUMPRODUCT($B$45:$B$52,I45:I52)</f>
        <v>0</v>
      </c>
      <c r="J54" s="211">
        <f t="shared" si="36"/>
        <v>0</v>
      </c>
      <c r="K54" s="211">
        <f t="shared" si="36"/>
        <v>0</v>
      </c>
      <c r="L54" s="211">
        <f t="shared" si="36"/>
        <v>0</v>
      </c>
      <c r="M54" s="211">
        <f t="shared" si="36"/>
        <v>0</v>
      </c>
      <c r="N54" s="211">
        <f t="shared" si="36"/>
        <v>0</v>
      </c>
      <c r="O54" s="211">
        <f t="shared" si="36"/>
        <v>0</v>
      </c>
      <c r="P54" s="211">
        <f t="shared" si="36"/>
        <v>0</v>
      </c>
      <c r="Q54" s="211">
        <f t="shared" si="36"/>
        <v>0</v>
      </c>
      <c r="R54" s="211">
        <f t="shared" si="36"/>
        <v>0</v>
      </c>
      <c r="S54" s="211">
        <f t="shared" si="36"/>
        <v>0</v>
      </c>
      <c r="T54" s="211">
        <f t="shared" si="36"/>
        <v>0</v>
      </c>
      <c r="U54" s="180">
        <f>SUM(I54:T54)</f>
        <v>0</v>
      </c>
      <c r="X54" s="225"/>
      <c r="Y54" s="225"/>
      <c r="Z54" s="225"/>
    </row>
    <row r="55" spans="1:30" s="187" customFormat="1">
      <c r="A55" s="183" t="s">
        <v>221</v>
      </c>
      <c r="B55" s="611"/>
      <c r="C55" s="611"/>
      <c r="D55" s="611"/>
      <c r="E55" s="611"/>
      <c r="F55" s="611"/>
      <c r="G55" s="232"/>
      <c r="H55" s="233"/>
      <c r="I55" s="214">
        <f>SUMPRODUCT($D$45:$D$51,$E$45:$E$51,I45:I51)</f>
        <v>0</v>
      </c>
      <c r="J55" s="214">
        <f t="shared" ref="J55:T55" si="37">SUMPRODUCT($D$45:$D$51,$E$45:$E$51,J45:J51)</f>
        <v>0</v>
      </c>
      <c r="K55" s="214">
        <f t="shared" si="37"/>
        <v>0</v>
      </c>
      <c r="L55" s="214">
        <f t="shared" si="37"/>
        <v>0</v>
      </c>
      <c r="M55" s="214">
        <f t="shared" si="37"/>
        <v>0</v>
      </c>
      <c r="N55" s="214">
        <f t="shared" si="37"/>
        <v>0</v>
      </c>
      <c r="O55" s="214">
        <f t="shared" si="37"/>
        <v>0</v>
      </c>
      <c r="P55" s="214">
        <f t="shared" si="37"/>
        <v>0</v>
      </c>
      <c r="Q55" s="214">
        <f t="shared" si="37"/>
        <v>0</v>
      </c>
      <c r="R55" s="214">
        <f t="shared" si="37"/>
        <v>0</v>
      </c>
      <c r="S55" s="214">
        <f t="shared" si="37"/>
        <v>0</v>
      </c>
      <c r="T55" s="214">
        <f t="shared" si="37"/>
        <v>0</v>
      </c>
      <c r="U55" s="215">
        <f>SUM(I55:T55)</f>
        <v>0</v>
      </c>
      <c r="X55" s="225"/>
      <c r="Y55" s="225"/>
      <c r="Z55" s="225"/>
    </row>
    <row r="56" spans="1:30" s="187" customFormat="1" ht="10.8" thickBot="1">
      <c r="A56" s="188" t="s">
        <v>224</v>
      </c>
      <c r="B56" s="612"/>
      <c r="C56" s="612"/>
      <c r="D56" s="612"/>
      <c r="E56" s="612"/>
      <c r="F56" s="612"/>
      <c r="G56" s="234"/>
      <c r="H56" s="235"/>
      <c r="I56" s="217">
        <f>SUMPRODUCT($B$45:$B$51,$C$45:$C$51,I45:I51)</f>
        <v>0</v>
      </c>
      <c r="J56" s="217">
        <f t="shared" ref="J56:T56" si="38">SUMPRODUCT($B$45:$B$51,$C$45:$C$51,J45:J51)</f>
        <v>0</v>
      </c>
      <c r="K56" s="217">
        <f t="shared" si="38"/>
        <v>0</v>
      </c>
      <c r="L56" s="217">
        <f t="shared" si="38"/>
        <v>0</v>
      </c>
      <c r="M56" s="217">
        <f t="shared" si="38"/>
        <v>0</v>
      </c>
      <c r="N56" s="217">
        <f t="shared" si="38"/>
        <v>0</v>
      </c>
      <c r="O56" s="217">
        <f t="shared" si="38"/>
        <v>0</v>
      </c>
      <c r="P56" s="217">
        <f t="shared" si="38"/>
        <v>0</v>
      </c>
      <c r="Q56" s="217">
        <f t="shared" si="38"/>
        <v>0</v>
      </c>
      <c r="R56" s="217">
        <f t="shared" si="38"/>
        <v>0</v>
      </c>
      <c r="S56" s="217">
        <f t="shared" si="38"/>
        <v>0</v>
      </c>
      <c r="T56" s="217">
        <f t="shared" si="38"/>
        <v>0</v>
      </c>
      <c r="U56" s="191">
        <f>SUM(H56:T56)</f>
        <v>0</v>
      </c>
      <c r="W56" s="236"/>
      <c r="X56" s="225"/>
      <c r="Y56" s="225"/>
      <c r="Z56" s="225"/>
      <c r="AA56" s="165"/>
    </row>
    <row r="57" spans="1:30" s="156" customFormat="1">
      <c r="I57" s="165"/>
      <c r="J57" s="165"/>
      <c r="K57" s="165"/>
      <c r="L57" s="138"/>
      <c r="M57" s="165"/>
      <c r="N57" s="165"/>
      <c r="O57" s="165"/>
      <c r="P57" s="165"/>
      <c r="Q57" s="165"/>
      <c r="R57" s="165"/>
      <c r="S57" s="165"/>
      <c r="U57" s="237"/>
      <c r="V57" s="165"/>
      <c r="W57" s="165"/>
      <c r="X57" s="238"/>
      <c r="Y57" s="239"/>
      <c r="Z57" s="238"/>
      <c r="AA57" s="165"/>
      <c r="AB57" s="165"/>
      <c r="AC57" s="165"/>
      <c r="AD57" s="165"/>
    </row>
    <row r="58" spans="1:30" s="156" customFormat="1">
      <c r="I58" s="165"/>
      <c r="J58" s="165"/>
      <c r="K58" s="165"/>
      <c r="L58" s="138"/>
      <c r="M58" s="165"/>
      <c r="N58" s="165"/>
      <c r="O58" s="165"/>
      <c r="P58" s="165"/>
      <c r="Q58" s="165"/>
      <c r="R58" s="165"/>
      <c r="S58" s="165"/>
      <c r="U58" s="237"/>
      <c r="V58" s="165"/>
      <c r="W58" s="165"/>
      <c r="X58" s="238"/>
      <c r="Y58" s="239"/>
      <c r="Z58" s="238"/>
      <c r="AA58" s="165"/>
      <c r="AB58" s="165"/>
      <c r="AC58" s="165"/>
      <c r="AD58" s="165"/>
    </row>
    <row r="59" spans="1:30" s="165" customFormat="1">
      <c r="A59" s="139"/>
      <c r="H59" s="156"/>
      <c r="I59" s="156"/>
      <c r="T59" s="156"/>
      <c r="U59" s="237"/>
      <c r="Y59" s="138"/>
    </row>
    <row r="60" spans="1:30" s="165" customFormat="1">
      <c r="A60" s="139"/>
      <c r="H60" s="156"/>
      <c r="I60" s="156"/>
      <c r="T60" s="156"/>
      <c r="U60" s="237"/>
      <c r="Y60" s="138"/>
    </row>
    <row r="61" spans="1:30" s="165" customFormat="1">
      <c r="A61" s="139"/>
      <c r="H61" s="156"/>
      <c r="I61" s="156"/>
      <c r="T61" s="156"/>
      <c r="U61" s="237"/>
      <c r="Y61" s="138"/>
    </row>
    <row r="62" spans="1:30" s="165" customFormat="1">
      <c r="A62" s="139"/>
      <c r="B62" s="156"/>
      <c r="C62" s="156"/>
      <c r="D62" s="156"/>
      <c r="E62" s="156"/>
      <c r="F62" s="156"/>
      <c r="G62" s="156"/>
      <c r="H62" s="156"/>
      <c r="I62" s="156"/>
      <c r="L62" s="138"/>
      <c r="T62" s="156"/>
      <c r="U62" s="237"/>
      <c r="Y62" s="138"/>
    </row>
    <row r="63" spans="1:30">
      <c r="B63" s="156"/>
      <c r="C63" s="156"/>
      <c r="D63" s="156"/>
      <c r="E63" s="156"/>
      <c r="F63" s="156"/>
      <c r="G63" s="156"/>
      <c r="H63" s="156"/>
      <c r="I63" s="166"/>
      <c r="T63" s="166"/>
      <c r="U63" s="585"/>
    </row>
    <row r="64" spans="1:30">
      <c r="B64" s="156"/>
      <c r="C64" s="156"/>
      <c r="D64" s="156"/>
      <c r="E64" s="156"/>
      <c r="F64" s="156"/>
      <c r="G64" s="156"/>
      <c r="H64" s="156"/>
      <c r="I64" s="166"/>
      <c r="T64" s="166"/>
      <c r="U64" s="585"/>
    </row>
    <row r="65" spans="2:21">
      <c r="B65" s="156"/>
      <c r="C65" s="156"/>
      <c r="D65" s="156"/>
      <c r="E65" s="156"/>
      <c r="F65" s="156"/>
      <c r="G65" s="156"/>
      <c r="H65" s="156"/>
      <c r="I65" s="166"/>
      <c r="T65" s="166"/>
      <c r="U65" s="585"/>
    </row>
    <row r="66" spans="2:21">
      <c r="B66" s="156"/>
      <c r="C66" s="156"/>
      <c r="D66" s="156"/>
      <c r="E66" s="156"/>
      <c r="F66" s="156"/>
      <c r="G66" s="156"/>
      <c r="H66" s="156"/>
      <c r="I66" s="166"/>
      <c r="T66" s="166"/>
      <c r="U66" s="585"/>
    </row>
    <row r="67" spans="2:21">
      <c r="B67" s="156"/>
      <c r="C67" s="156"/>
      <c r="D67" s="156"/>
      <c r="E67" s="156"/>
      <c r="F67" s="156"/>
      <c r="G67" s="156"/>
      <c r="H67" s="156"/>
      <c r="I67" s="166"/>
      <c r="T67" s="166"/>
      <c r="U67" s="585"/>
    </row>
    <row r="68" spans="2:21">
      <c r="B68" s="156"/>
      <c r="C68" s="156"/>
      <c r="D68" s="156"/>
      <c r="E68" s="156"/>
      <c r="F68" s="156"/>
      <c r="G68" s="156"/>
      <c r="H68" s="156"/>
      <c r="I68" s="166"/>
      <c r="T68" s="166"/>
      <c r="U68" s="585"/>
    </row>
    <row r="69" spans="2:21">
      <c r="B69" s="156"/>
      <c r="C69" s="156"/>
      <c r="D69" s="156"/>
      <c r="E69" s="156"/>
      <c r="F69" s="156"/>
      <c r="G69" s="156"/>
      <c r="H69" s="156"/>
      <c r="I69" s="166"/>
      <c r="U69" s="585"/>
    </row>
    <row r="70" spans="2:21">
      <c r="B70" s="156"/>
      <c r="C70" s="156"/>
      <c r="D70" s="156"/>
      <c r="E70" s="156"/>
      <c r="F70" s="156"/>
      <c r="G70" s="156"/>
      <c r="H70" s="156"/>
      <c r="I70" s="166"/>
      <c r="U70" s="585"/>
    </row>
    <row r="71" spans="2:21">
      <c r="B71" s="156"/>
      <c r="C71" s="156"/>
      <c r="D71" s="156"/>
      <c r="E71" s="156"/>
      <c r="F71" s="156"/>
      <c r="G71" s="156"/>
      <c r="H71" s="156"/>
      <c r="I71" s="166"/>
      <c r="U71" s="585"/>
    </row>
    <row r="72" spans="2:21">
      <c r="B72" s="156"/>
      <c r="C72" s="156"/>
      <c r="D72" s="156"/>
      <c r="E72" s="156"/>
      <c r="F72" s="156"/>
      <c r="G72" s="156"/>
      <c r="H72" s="156"/>
      <c r="I72" s="166"/>
      <c r="U72" s="585"/>
    </row>
    <row r="73" spans="2:21">
      <c r="B73" s="156"/>
      <c r="C73" s="156"/>
      <c r="D73" s="156"/>
      <c r="E73" s="156"/>
      <c r="F73" s="156"/>
      <c r="G73" s="156"/>
      <c r="H73" s="156"/>
      <c r="I73" s="166"/>
      <c r="U73" s="585"/>
    </row>
    <row r="74" spans="2:21">
      <c r="B74" s="156"/>
      <c r="C74" s="156"/>
      <c r="D74" s="156"/>
      <c r="E74" s="156"/>
      <c r="F74" s="156"/>
      <c r="G74" s="156"/>
      <c r="H74" s="156"/>
      <c r="I74" s="166"/>
      <c r="U74" s="585"/>
    </row>
    <row r="75" spans="2:21">
      <c r="B75" s="156"/>
      <c r="C75" s="156"/>
      <c r="D75" s="156"/>
      <c r="E75" s="156"/>
      <c r="F75" s="156"/>
      <c r="G75" s="156"/>
      <c r="H75" s="156"/>
      <c r="I75" s="166"/>
      <c r="U75" s="585"/>
    </row>
    <row r="76" spans="2:21">
      <c r="B76" s="156"/>
      <c r="C76" s="156"/>
      <c r="D76" s="156"/>
      <c r="E76" s="156"/>
      <c r="F76" s="156"/>
      <c r="G76" s="156"/>
      <c r="H76" s="156"/>
      <c r="I76" s="166"/>
      <c r="U76" s="585"/>
    </row>
    <row r="77" spans="2:21">
      <c r="B77" s="156"/>
      <c r="C77" s="156"/>
      <c r="D77" s="156"/>
      <c r="E77" s="156"/>
      <c r="F77" s="156"/>
      <c r="G77" s="156"/>
      <c r="H77" s="156"/>
      <c r="I77" s="166"/>
      <c r="U77" s="585"/>
    </row>
    <row r="78" spans="2:21">
      <c r="B78" s="156"/>
      <c r="C78" s="156"/>
      <c r="D78" s="156"/>
      <c r="E78" s="156"/>
      <c r="F78" s="156"/>
      <c r="G78" s="156"/>
      <c r="H78" s="156"/>
      <c r="I78" s="166"/>
      <c r="U78" s="585"/>
    </row>
    <row r="79" spans="2:21">
      <c r="B79" s="156"/>
      <c r="C79" s="156"/>
      <c r="D79" s="156"/>
      <c r="E79" s="156"/>
      <c r="F79" s="156"/>
      <c r="G79" s="156"/>
      <c r="H79" s="156"/>
      <c r="I79" s="166"/>
      <c r="U79" s="585"/>
    </row>
    <row r="80" spans="2:21">
      <c r="B80" s="156"/>
      <c r="C80" s="156"/>
      <c r="D80" s="156"/>
      <c r="E80" s="156"/>
      <c r="F80" s="156"/>
      <c r="G80" s="156"/>
      <c r="H80" s="156"/>
      <c r="I80" s="166"/>
      <c r="U80" s="585"/>
    </row>
    <row r="81" spans="2:9">
      <c r="B81" s="156"/>
      <c r="C81" s="156"/>
      <c r="D81" s="156"/>
      <c r="E81" s="156"/>
      <c r="F81" s="156"/>
      <c r="G81" s="156"/>
      <c r="H81" s="156"/>
      <c r="I81" s="166"/>
    </row>
    <row r="82" spans="2:9">
      <c r="B82" s="156"/>
      <c r="C82" s="156"/>
      <c r="D82" s="156"/>
      <c r="E82" s="156"/>
      <c r="F82" s="156"/>
      <c r="G82" s="156"/>
      <c r="H82" s="156"/>
      <c r="I82" s="166"/>
    </row>
    <row r="83" spans="2:9">
      <c r="B83" s="156"/>
      <c r="C83" s="156"/>
      <c r="D83" s="156"/>
      <c r="E83" s="156"/>
      <c r="F83" s="156"/>
      <c r="G83" s="156"/>
      <c r="H83" s="156"/>
      <c r="I83" s="166"/>
    </row>
    <row r="84" spans="2:9">
      <c r="B84" s="156"/>
      <c r="C84" s="156"/>
      <c r="D84" s="156"/>
      <c r="E84" s="156"/>
      <c r="F84" s="156"/>
      <c r="G84" s="156"/>
      <c r="H84" s="156"/>
      <c r="I84" s="166"/>
    </row>
    <row r="85" spans="2:9">
      <c r="B85" s="156"/>
      <c r="C85" s="156"/>
      <c r="D85" s="156"/>
      <c r="E85" s="156"/>
      <c r="F85" s="156"/>
      <c r="G85" s="156"/>
      <c r="H85" s="156"/>
      <c r="I85" s="166"/>
    </row>
    <row r="86" spans="2:9">
      <c r="B86" s="156"/>
      <c r="C86" s="156"/>
      <c r="D86" s="156"/>
      <c r="E86" s="156"/>
      <c r="F86" s="156"/>
      <c r="G86" s="156"/>
      <c r="H86" s="156"/>
      <c r="I86" s="166"/>
    </row>
    <row r="87" spans="2:9">
      <c r="B87" s="156"/>
      <c r="C87" s="156"/>
      <c r="D87" s="156"/>
      <c r="E87" s="156"/>
      <c r="F87" s="156"/>
      <c r="G87" s="156"/>
      <c r="H87" s="156"/>
      <c r="I87" s="166"/>
    </row>
    <row r="88" spans="2:9">
      <c r="B88" s="156"/>
      <c r="C88" s="156"/>
      <c r="D88" s="156"/>
      <c r="E88" s="156"/>
      <c r="F88" s="156"/>
      <c r="G88" s="156"/>
      <c r="H88" s="156"/>
      <c r="I88" s="166"/>
    </row>
    <row r="89" spans="2:9">
      <c r="B89" s="156"/>
      <c r="C89" s="156"/>
      <c r="D89" s="156"/>
      <c r="E89" s="156"/>
      <c r="F89" s="156"/>
      <c r="G89" s="156"/>
      <c r="H89" s="156"/>
      <c r="I89" s="166"/>
    </row>
    <row r="90" spans="2:9">
      <c r="B90" s="156"/>
      <c r="C90" s="156"/>
      <c r="D90" s="156"/>
      <c r="E90" s="156"/>
      <c r="F90" s="156"/>
      <c r="G90" s="156"/>
      <c r="H90" s="156"/>
      <c r="I90" s="166"/>
    </row>
    <row r="91" spans="2:9">
      <c r="B91" s="156"/>
      <c r="C91" s="156"/>
      <c r="D91" s="156"/>
      <c r="E91" s="156"/>
      <c r="F91" s="156"/>
      <c r="G91" s="156"/>
      <c r="H91" s="156"/>
      <c r="I91" s="166"/>
    </row>
    <row r="92" spans="2:9">
      <c r="B92" s="156"/>
      <c r="C92" s="156"/>
      <c r="D92" s="156"/>
      <c r="E92" s="156"/>
      <c r="F92" s="156"/>
      <c r="G92" s="156"/>
      <c r="H92" s="156"/>
      <c r="I92" s="166"/>
    </row>
    <row r="93" spans="2:9">
      <c r="B93" s="156"/>
      <c r="C93" s="156"/>
      <c r="D93" s="156"/>
      <c r="E93" s="156"/>
      <c r="F93" s="156"/>
      <c r="G93" s="156"/>
      <c r="H93" s="156"/>
      <c r="I93" s="166"/>
    </row>
    <row r="94" spans="2:9">
      <c r="B94" s="156"/>
      <c r="C94" s="156"/>
      <c r="D94" s="156"/>
      <c r="E94" s="156"/>
      <c r="F94" s="156"/>
      <c r="G94" s="156"/>
      <c r="H94" s="156"/>
      <c r="I94" s="166"/>
    </row>
    <row r="95" spans="2:9">
      <c r="B95" s="156"/>
      <c r="C95" s="156"/>
      <c r="D95" s="156"/>
      <c r="E95" s="156"/>
      <c r="F95" s="156"/>
      <c r="G95" s="156"/>
      <c r="H95" s="156"/>
      <c r="I95" s="166"/>
    </row>
    <row r="96" spans="2:9">
      <c r="B96" s="156"/>
      <c r="C96" s="156"/>
      <c r="D96" s="156"/>
      <c r="E96" s="156"/>
      <c r="F96" s="156"/>
      <c r="G96" s="156"/>
      <c r="H96" s="156"/>
      <c r="I96" s="166"/>
    </row>
    <row r="97" spans="2:9">
      <c r="B97" s="156"/>
      <c r="C97" s="156"/>
      <c r="D97" s="156"/>
      <c r="E97" s="156"/>
      <c r="F97" s="156"/>
      <c r="G97" s="156"/>
      <c r="H97" s="156"/>
      <c r="I97" s="166"/>
    </row>
    <row r="98" spans="2:9">
      <c r="B98" s="156"/>
      <c r="C98" s="156"/>
      <c r="D98" s="156"/>
      <c r="E98" s="156"/>
      <c r="F98" s="156"/>
      <c r="G98" s="156"/>
      <c r="H98" s="156"/>
      <c r="I98" s="166"/>
    </row>
    <row r="99" spans="2:9">
      <c r="B99" s="156"/>
      <c r="C99" s="156"/>
      <c r="D99" s="156"/>
      <c r="E99" s="156"/>
      <c r="F99" s="156"/>
      <c r="G99" s="156"/>
      <c r="H99" s="156"/>
      <c r="I99" s="166"/>
    </row>
    <row r="100" spans="2:9">
      <c r="B100" s="156"/>
      <c r="C100" s="156"/>
      <c r="D100" s="156"/>
      <c r="E100" s="156"/>
      <c r="F100" s="156"/>
      <c r="G100" s="156"/>
      <c r="H100" s="156"/>
      <c r="I100" s="166"/>
    </row>
    <row r="101" spans="2:9">
      <c r="B101" s="156"/>
      <c r="C101" s="156" t="s">
        <v>225</v>
      </c>
      <c r="D101" s="156"/>
      <c r="E101" s="156" t="s">
        <v>226</v>
      </c>
      <c r="F101" s="156"/>
      <c r="G101" s="156"/>
      <c r="H101" s="156"/>
      <c r="I101" s="166"/>
    </row>
    <row r="102" spans="2:9">
      <c r="B102" s="156"/>
      <c r="C102" s="335"/>
      <c r="D102" s="335"/>
      <c r="E102" s="335"/>
      <c r="F102" s="156"/>
      <c r="G102" s="156"/>
      <c r="H102" s="156"/>
      <c r="I102" s="166"/>
    </row>
    <row r="103" spans="2:9">
      <c r="B103" s="156"/>
      <c r="C103" s="335">
        <f>1</f>
        <v>1</v>
      </c>
      <c r="D103" s="335"/>
      <c r="E103" s="335">
        <f>1</f>
        <v>1</v>
      </c>
      <c r="F103" s="156"/>
      <c r="G103" s="156"/>
      <c r="H103" s="156"/>
      <c r="I103" s="166"/>
    </row>
    <row r="104" spans="2:9">
      <c r="B104" s="156"/>
      <c r="C104" s="335">
        <f>1.06</f>
        <v>1.06</v>
      </c>
      <c r="D104" s="335"/>
      <c r="E104" s="335">
        <f>1.06</f>
        <v>1.06</v>
      </c>
      <c r="F104" s="156"/>
      <c r="G104" s="156"/>
      <c r="H104" s="156"/>
      <c r="I104" s="166"/>
    </row>
    <row r="105" spans="2:9">
      <c r="B105" s="156"/>
      <c r="C105" s="335">
        <f>1.12</f>
        <v>1.1200000000000001</v>
      </c>
      <c r="D105" s="335"/>
      <c r="E105" s="335">
        <f>1.12</f>
        <v>1.1200000000000001</v>
      </c>
      <c r="F105" s="156"/>
      <c r="G105" s="156"/>
      <c r="H105" s="156"/>
      <c r="I105" s="166"/>
    </row>
    <row r="106" spans="2:9">
      <c r="B106" s="156"/>
      <c r="C106" s="335">
        <f>1.21</f>
        <v>1.21</v>
      </c>
      <c r="D106" s="335"/>
      <c r="E106" s="335">
        <f>1.21</f>
        <v>1.21</v>
      </c>
      <c r="F106" s="156"/>
      <c r="G106" s="156"/>
      <c r="H106" s="156"/>
      <c r="I106" s="166"/>
    </row>
    <row r="107" spans="2:9">
      <c r="B107" s="156"/>
      <c r="C107" s="335"/>
      <c r="D107" s="335"/>
      <c r="E107" s="335"/>
      <c r="F107" s="156"/>
      <c r="G107" s="156"/>
      <c r="H107" s="156"/>
      <c r="I107" s="166"/>
    </row>
    <row r="108" spans="2:9">
      <c r="B108" s="156"/>
      <c r="C108" s="335"/>
      <c r="D108" s="335"/>
      <c r="E108" s="335"/>
      <c r="F108" s="156"/>
      <c r="G108" s="156"/>
      <c r="H108" s="156"/>
      <c r="I108" s="166"/>
    </row>
    <row r="109" spans="2:9">
      <c r="B109" s="156"/>
      <c r="C109" s="335"/>
      <c r="D109" s="335"/>
      <c r="E109" s="335"/>
      <c r="F109" s="156"/>
      <c r="G109" s="156"/>
      <c r="H109" s="156"/>
      <c r="I109" s="166"/>
    </row>
    <row r="110" spans="2:9">
      <c r="B110" s="156"/>
      <c r="C110" s="156"/>
      <c r="D110" s="156"/>
      <c r="E110" s="156"/>
      <c r="F110" s="156"/>
      <c r="G110" s="156"/>
      <c r="H110" s="156"/>
      <c r="I110" s="166"/>
    </row>
    <row r="111" spans="2:9">
      <c r="B111" s="156"/>
      <c r="C111" s="156"/>
      <c r="D111" s="156"/>
      <c r="E111" s="156"/>
      <c r="F111" s="156"/>
      <c r="G111" s="156"/>
      <c r="H111" s="156"/>
      <c r="I111" s="166"/>
    </row>
    <row r="112" spans="2:9">
      <c r="B112" s="156"/>
      <c r="C112" s="156"/>
      <c r="D112" s="156"/>
      <c r="E112" s="156"/>
      <c r="F112" s="156"/>
      <c r="G112" s="156"/>
      <c r="H112" s="156"/>
      <c r="I112" s="166"/>
    </row>
    <row r="113" spans="2:9">
      <c r="B113" s="156"/>
      <c r="C113" s="156"/>
      <c r="D113" s="156"/>
      <c r="E113" s="156"/>
      <c r="F113" s="156"/>
      <c r="G113" s="156"/>
      <c r="H113" s="156"/>
      <c r="I113" s="166"/>
    </row>
    <row r="114" spans="2:9">
      <c r="B114" s="156"/>
      <c r="C114" s="156"/>
      <c r="D114" s="156"/>
      <c r="E114" s="156"/>
      <c r="F114" s="156"/>
      <c r="G114" s="156"/>
      <c r="H114" s="156"/>
      <c r="I114" s="166"/>
    </row>
    <row r="115" spans="2:9">
      <c r="B115" s="156"/>
      <c r="C115" s="156"/>
      <c r="D115" s="156"/>
      <c r="E115" s="156"/>
      <c r="F115" s="156"/>
      <c r="G115" s="156"/>
      <c r="H115" s="156"/>
      <c r="I115" s="166"/>
    </row>
    <row r="116" spans="2:9">
      <c r="B116" s="156"/>
      <c r="C116" s="156"/>
      <c r="D116" s="156"/>
      <c r="E116" s="156"/>
      <c r="F116" s="156"/>
      <c r="G116" s="156"/>
      <c r="H116" s="156"/>
      <c r="I116" s="166"/>
    </row>
    <row r="117" spans="2:9">
      <c r="B117" s="156"/>
      <c r="C117" s="156"/>
      <c r="D117" s="156"/>
      <c r="E117" s="156"/>
      <c r="F117" s="156"/>
      <c r="G117" s="156"/>
      <c r="H117" s="156"/>
      <c r="I117" s="166"/>
    </row>
    <row r="118" spans="2:9">
      <c r="B118" s="156"/>
      <c r="C118" s="156"/>
      <c r="D118" s="156"/>
      <c r="E118" s="156"/>
      <c r="F118" s="156"/>
      <c r="G118" s="156"/>
      <c r="H118" s="156"/>
      <c r="I118" s="166"/>
    </row>
    <row r="119" spans="2:9">
      <c r="B119" s="156"/>
      <c r="C119" s="156"/>
      <c r="D119" s="156"/>
      <c r="E119" s="156"/>
      <c r="F119" s="156"/>
      <c r="G119" s="156"/>
      <c r="H119" s="156"/>
      <c r="I119" s="166"/>
    </row>
    <row r="120" spans="2:9">
      <c r="B120" s="156"/>
      <c r="C120" s="156"/>
      <c r="D120" s="156"/>
      <c r="E120" s="156"/>
      <c r="F120" s="156"/>
      <c r="G120" s="156"/>
      <c r="H120" s="156"/>
      <c r="I120" s="166"/>
    </row>
    <row r="121" spans="2:9">
      <c r="B121" s="156"/>
      <c r="C121" s="156"/>
      <c r="D121" s="156"/>
      <c r="E121" s="156"/>
      <c r="F121" s="156"/>
      <c r="G121" s="156"/>
      <c r="H121" s="156"/>
      <c r="I121" s="166"/>
    </row>
    <row r="122" spans="2:9">
      <c r="B122" s="156"/>
      <c r="C122" s="156"/>
      <c r="D122" s="156"/>
      <c r="E122" s="156"/>
      <c r="F122" s="156"/>
      <c r="G122" s="156"/>
      <c r="H122" s="156"/>
      <c r="I122" s="166"/>
    </row>
    <row r="123" spans="2:9">
      <c r="B123" s="156"/>
      <c r="C123" s="156"/>
      <c r="D123" s="156"/>
      <c r="E123" s="156"/>
      <c r="F123" s="156"/>
      <c r="G123" s="156"/>
      <c r="H123" s="156"/>
      <c r="I123" s="166"/>
    </row>
    <row r="124" spans="2:9">
      <c r="B124" s="156"/>
      <c r="C124" s="156"/>
      <c r="D124" s="156"/>
      <c r="E124" s="156"/>
      <c r="F124" s="156"/>
      <c r="G124" s="156"/>
      <c r="H124" s="156"/>
      <c r="I124" s="166"/>
    </row>
    <row r="125" spans="2:9">
      <c r="B125" s="156"/>
      <c r="C125" s="156"/>
      <c r="D125" s="156"/>
      <c r="E125" s="156"/>
      <c r="F125" s="156"/>
      <c r="G125" s="156"/>
      <c r="H125" s="156"/>
      <c r="I125" s="166"/>
    </row>
    <row r="126" spans="2:9">
      <c r="B126" s="156"/>
      <c r="C126" s="156"/>
      <c r="D126" s="156"/>
      <c r="E126" s="156"/>
      <c r="F126" s="156"/>
      <c r="G126" s="156"/>
      <c r="H126" s="156"/>
      <c r="I126" s="166"/>
    </row>
    <row r="127" spans="2:9">
      <c r="B127" s="156"/>
      <c r="C127" s="156"/>
      <c r="D127" s="156"/>
      <c r="E127" s="156"/>
      <c r="F127" s="156"/>
      <c r="G127" s="156"/>
      <c r="H127" s="156"/>
      <c r="I127" s="166"/>
    </row>
    <row r="128" spans="2:9">
      <c r="B128" s="241"/>
      <c r="C128" s="156"/>
      <c r="D128" s="156"/>
      <c r="E128" s="156"/>
      <c r="F128" s="156"/>
      <c r="G128" s="156"/>
      <c r="H128" s="156"/>
      <c r="I128" s="166"/>
    </row>
    <row r="129" spans="2:9">
      <c r="B129" s="241"/>
      <c r="C129" s="156"/>
      <c r="D129" s="156"/>
      <c r="E129" s="156"/>
      <c r="F129" s="156"/>
      <c r="G129" s="156"/>
      <c r="H129" s="156"/>
      <c r="I129" s="166"/>
    </row>
    <row r="130" spans="2:9">
      <c r="B130" s="241"/>
      <c r="C130" s="156"/>
      <c r="D130" s="156"/>
      <c r="E130" s="156"/>
      <c r="F130" s="156"/>
      <c r="G130" s="156"/>
      <c r="H130" s="156"/>
      <c r="I130" s="166"/>
    </row>
    <row r="131" spans="2:9">
      <c r="B131" s="241"/>
      <c r="C131" s="156"/>
      <c r="D131" s="156"/>
      <c r="E131" s="156"/>
      <c r="F131" s="156"/>
      <c r="G131" s="156"/>
      <c r="H131" s="156"/>
      <c r="I131" s="166"/>
    </row>
    <row r="132" spans="2:9">
      <c r="B132" s="241"/>
      <c r="C132" s="156"/>
      <c r="D132" s="156"/>
      <c r="E132" s="156"/>
      <c r="F132" s="156"/>
      <c r="G132" s="156"/>
      <c r="H132" s="156"/>
      <c r="I132" s="166"/>
    </row>
    <row r="133" spans="2:9">
      <c r="B133" s="241"/>
      <c r="C133" s="156"/>
      <c r="D133" s="156"/>
      <c r="E133" s="156"/>
      <c r="F133" s="156"/>
      <c r="G133" s="156"/>
      <c r="H133" s="156"/>
      <c r="I133" s="166"/>
    </row>
    <row r="134" spans="2:9">
      <c r="B134" s="241"/>
      <c r="C134" s="156"/>
      <c r="D134" s="156"/>
      <c r="E134" s="156"/>
      <c r="F134" s="156"/>
      <c r="G134" s="156"/>
      <c r="H134" s="156"/>
      <c r="I134" s="166"/>
    </row>
    <row r="135" spans="2:9">
      <c r="B135" s="241"/>
      <c r="C135" s="156"/>
      <c r="D135" s="156"/>
      <c r="E135" s="156"/>
      <c r="F135" s="156"/>
      <c r="G135" s="156"/>
      <c r="H135" s="156"/>
      <c r="I135" s="166"/>
    </row>
    <row r="136" spans="2:9">
      <c r="B136" s="241"/>
      <c r="C136" s="156"/>
      <c r="D136" s="156"/>
      <c r="E136" s="156"/>
      <c r="F136" s="156"/>
      <c r="G136" s="156"/>
      <c r="H136" s="156"/>
      <c r="I136" s="166"/>
    </row>
    <row r="137" spans="2:9">
      <c r="B137" s="241"/>
      <c r="C137" s="156"/>
      <c r="D137" s="156"/>
      <c r="E137" s="156"/>
      <c r="F137" s="156"/>
      <c r="G137" s="156"/>
      <c r="H137" s="156"/>
      <c r="I137" s="166"/>
    </row>
    <row r="138" spans="2:9">
      <c r="B138" s="241"/>
      <c r="C138" s="156"/>
      <c r="D138" s="156"/>
      <c r="E138" s="156"/>
      <c r="F138" s="156"/>
      <c r="G138" s="156"/>
      <c r="H138" s="156"/>
      <c r="I138" s="166"/>
    </row>
    <row r="139" spans="2:9">
      <c r="B139" s="241"/>
      <c r="C139" s="156"/>
      <c r="D139" s="156"/>
      <c r="E139" s="156"/>
      <c r="F139" s="156"/>
      <c r="G139" s="156"/>
      <c r="H139" s="156"/>
      <c r="I139" s="166"/>
    </row>
    <row r="140" spans="2:9">
      <c r="B140" s="241"/>
      <c r="C140" s="156"/>
      <c r="D140" s="156"/>
      <c r="E140" s="156"/>
      <c r="F140" s="156"/>
      <c r="G140" s="156"/>
      <c r="H140" s="156"/>
      <c r="I140" s="166"/>
    </row>
    <row r="141" spans="2:9">
      <c r="B141" s="241"/>
      <c r="C141" s="156"/>
      <c r="D141" s="156"/>
      <c r="E141" s="156"/>
      <c r="F141" s="156"/>
      <c r="G141" s="156"/>
      <c r="H141" s="156"/>
      <c r="I141" s="166"/>
    </row>
    <row r="142" spans="2:9">
      <c r="B142" s="241"/>
      <c r="C142" s="156"/>
      <c r="D142" s="156"/>
      <c r="E142" s="156"/>
      <c r="F142" s="156"/>
      <c r="G142" s="156"/>
      <c r="H142" s="156"/>
      <c r="I142" s="166"/>
    </row>
    <row r="143" spans="2:9">
      <c r="B143" s="241"/>
      <c r="C143" s="156"/>
      <c r="D143" s="156"/>
      <c r="E143" s="156"/>
      <c r="F143" s="156"/>
      <c r="G143" s="156"/>
      <c r="H143" s="156"/>
      <c r="I143" s="166"/>
    </row>
    <row r="144" spans="2:9">
      <c r="B144" s="241"/>
      <c r="C144" s="156"/>
      <c r="D144" s="156"/>
      <c r="E144" s="156"/>
      <c r="F144" s="156"/>
      <c r="G144" s="156"/>
      <c r="H144" s="156"/>
      <c r="I144" s="166"/>
    </row>
    <row r="145" spans="2:9">
      <c r="B145" s="241"/>
      <c r="C145" s="156"/>
      <c r="D145" s="156"/>
      <c r="E145" s="156"/>
      <c r="F145" s="156"/>
      <c r="G145" s="156"/>
      <c r="H145" s="156"/>
      <c r="I145" s="166"/>
    </row>
    <row r="146" spans="2:9">
      <c r="B146" s="241"/>
      <c r="C146" s="156"/>
      <c r="D146" s="156"/>
      <c r="E146" s="156"/>
      <c r="F146" s="156"/>
      <c r="G146" s="156"/>
      <c r="H146" s="156"/>
      <c r="I146" s="166"/>
    </row>
    <row r="147" spans="2:9">
      <c r="B147" s="241"/>
      <c r="C147" s="156"/>
      <c r="D147" s="156"/>
      <c r="E147" s="156"/>
      <c r="F147" s="156"/>
      <c r="G147" s="156"/>
      <c r="H147" s="156"/>
      <c r="I147" s="166"/>
    </row>
    <row r="148" spans="2:9">
      <c r="B148" s="241"/>
      <c r="C148" s="156"/>
      <c r="D148" s="156"/>
      <c r="E148" s="156"/>
      <c r="F148" s="156"/>
      <c r="G148" s="156"/>
      <c r="H148" s="156"/>
      <c r="I148" s="166"/>
    </row>
    <row r="149" spans="2:9">
      <c r="B149" s="241"/>
      <c r="C149" s="156"/>
      <c r="D149" s="156"/>
      <c r="E149" s="156"/>
      <c r="F149" s="156"/>
      <c r="G149" s="156"/>
      <c r="H149" s="156"/>
      <c r="I149" s="166"/>
    </row>
    <row r="150" spans="2:9">
      <c r="B150" s="241"/>
      <c r="C150" s="156"/>
      <c r="D150" s="156"/>
      <c r="E150" s="156"/>
      <c r="F150" s="156"/>
      <c r="G150" s="156"/>
      <c r="H150" s="156"/>
      <c r="I150" s="166"/>
    </row>
    <row r="151" spans="2:9">
      <c r="B151" s="241"/>
      <c r="C151" s="156"/>
      <c r="D151" s="156"/>
      <c r="E151" s="156"/>
      <c r="F151" s="156"/>
      <c r="G151" s="156"/>
      <c r="H151" s="156"/>
      <c r="I151" s="166"/>
    </row>
    <row r="152" spans="2:9">
      <c r="B152" s="241"/>
      <c r="C152" s="156"/>
      <c r="D152" s="156"/>
      <c r="E152" s="156"/>
      <c r="F152" s="156"/>
      <c r="G152" s="156"/>
      <c r="H152" s="156"/>
      <c r="I152" s="166"/>
    </row>
    <row r="153" spans="2:9">
      <c r="B153" s="241"/>
      <c r="C153" s="156"/>
      <c r="D153" s="156"/>
      <c r="E153" s="156"/>
      <c r="F153" s="156"/>
      <c r="G153" s="156"/>
      <c r="H153" s="156"/>
      <c r="I153" s="166"/>
    </row>
    <row r="154" spans="2:9">
      <c r="B154" s="241"/>
      <c r="C154" s="156"/>
      <c r="D154" s="156"/>
      <c r="E154" s="156"/>
      <c r="F154" s="156"/>
      <c r="G154" s="156"/>
      <c r="H154" s="156"/>
      <c r="I154" s="166"/>
    </row>
    <row r="155" spans="2:9">
      <c r="B155" s="241"/>
      <c r="C155" s="156"/>
      <c r="D155" s="156"/>
      <c r="E155" s="156"/>
      <c r="F155" s="156"/>
      <c r="G155" s="156"/>
      <c r="H155" s="156"/>
      <c r="I155" s="166"/>
    </row>
    <row r="156" spans="2:9">
      <c r="B156" s="241"/>
      <c r="C156" s="156"/>
      <c r="D156" s="156"/>
      <c r="E156" s="156"/>
      <c r="F156" s="156"/>
      <c r="G156" s="156"/>
      <c r="H156" s="156"/>
      <c r="I156" s="166"/>
    </row>
    <row r="157" spans="2:9">
      <c r="B157" s="241"/>
      <c r="C157" s="156"/>
      <c r="D157" s="156"/>
      <c r="E157" s="156"/>
      <c r="F157" s="156"/>
      <c r="G157" s="156"/>
      <c r="H157" s="156"/>
      <c r="I157" s="166"/>
    </row>
    <row r="158" spans="2:9">
      <c r="B158" s="241"/>
      <c r="C158" s="156"/>
      <c r="D158" s="156"/>
      <c r="E158" s="156"/>
      <c r="F158" s="156"/>
      <c r="G158" s="156"/>
      <c r="H158" s="156"/>
      <c r="I158" s="166"/>
    </row>
    <row r="159" spans="2:9">
      <c r="B159" s="241"/>
      <c r="C159" s="156"/>
      <c r="D159" s="156"/>
      <c r="E159" s="156"/>
      <c r="F159" s="156"/>
      <c r="G159" s="156"/>
      <c r="H159" s="156"/>
      <c r="I159" s="166"/>
    </row>
    <row r="160" spans="2:9">
      <c r="B160" s="241"/>
      <c r="C160" s="156"/>
      <c r="D160" s="156"/>
      <c r="E160" s="156"/>
      <c r="F160" s="156"/>
      <c r="G160" s="156"/>
      <c r="H160" s="156"/>
      <c r="I160" s="166"/>
    </row>
    <row r="161" spans="2:9">
      <c r="B161" s="241"/>
      <c r="C161" s="156"/>
      <c r="D161" s="156"/>
      <c r="E161" s="156"/>
      <c r="F161" s="156"/>
      <c r="G161" s="156"/>
      <c r="H161" s="156"/>
      <c r="I161" s="166"/>
    </row>
    <row r="162" spans="2:9">
      <c r="B162" s="241"/>
      <c r="C162" s="156"/>
      <c r="D162" s="156"/>
      <c r="E162" s="156"/>
      <c r="F162" s="156"/>
      <c r="G162" s="156"/>
      <c r="H162" s="156"/>
      <c r="I162" s="166"/>
    </row>
    <row r="163" spans="2:9">
      <c r="B163" s="241"/>
      <c r="C163" s="156"/>
      <c r="D163" s="156"/>
      <c r="E163" s="156"/>
      <c r="F163" s="156"/>
      <c r="G163" s="156"/>
      <c r="H163" s="156"/>
      <c r="I163" s="166"/>
    </row>
    <row r="164" spans="2:9">
      <c r="B164" s="241"/>
      <c r="C164" s="156"/>
      <c r="D164" s="156"/>
      <c r="E164" s="156"/>
      <c r="F164" s="156"/>
      <c r="G164" s="156"/>
      <c r="H164" s="156"/>
      <c r="I164" s="166"/>
    </row>
    <row r="165" spans="2:9">
      <c r="B165" s="241"/>
      <c r="C165" s="156"/>
      <c r="D165" s="156"/>
      <c r="E165" s="156"/>
      <c r="F165" s="156"/>
      <c r="G165" s="156"/>
      <c r="H165" s="156"/>
      <c r="I165" s="166"/>
    </row>
    <row r="166" spans="2:9">
      <c r="B166" s="241"/>
      <c r="C166" s="156"/>
      <c r="D166" s="156"/>
      <c r="E166" s="156"/>
      <c r="F166" s="156"/>
      <c r="G166" s="156"/>
      <c r="H166" s="156"/>
      <c r="I166" s="166"/>
    </row>
    <row r="167" spans="2:9">
      <c r="B167" s="241"/>
      <c r="C167" s="156"/>
      <c r="D167" s="156"/>
      <c r="E167" s="156"/>
      <c r="F167" s="156"/>
      <c r="G167" s="156"/>
      <c r="H167" s="156"/>
      <c r="I167" s="166"/>
    </row>
    <row r="168" spans="2:9">
      <c r="B168" s="241"/>
      <c r="C168" s="156"/>
      <c r="D168" s="156"/>
      <c r="E168" s="156"/>
      <c r="F168" s="156"/>
      <c r="G168" s="156"/>
      <c r="H168" s="156"/>
      <c r="I168" s="166"/>
    </row>
    <row r="169" spans="2:9">
      <c r="B169" s="241"/>
      <c r="C169" s="156"/>
      <c r="D169" s="156"/>
      <c r="E169" s="156"/>
      <c r="F169" s="156"/>
      <c r="G169" s="156"/>
      <c r="H169" s="156"/>
      <c r="I169" s="166"/>
    </row>
    <row r="170" spans="2:9">
      <c r="B170" s="241"/>
      <c r="C170" s="156"/>
      <c r="D170" s="156"/>
      <c r="E170" s="156"/>
      <c r="F170" s="156"/>
      <c r="G170" s="156"/>
      <c r="H170" s="156"/>
      <c r="I170" s="166"/>
    </row>
    <row r="171" spans="2:9">
      <c r="B171" s="241"/>
      <c r="C171" s="156"/>
      <c r="D171" s="156"/>
      <c r="E171" s="156"/>
      <c r="F171" s="156"/>
      <c r="G171" s="156"/>
      <c r="H171" s="156"/>
      <c r="I171" s="166"/>
    </row>
    <row r="172" spans="2:9">
      <c r="B172" s="241"/>
      <c r="C172" s="156"/>
      <c r="D172" s="156"/>
      <c r="E172" s="156"/>
      <c r="F172" s="156"/>
      <c r="G172" s="156"/>
      <c r="H172" s="156"/>
      <c r="I172" s="166"/>
    </row>
    <row r="173" spans="2:9">
      <c r="B173" s="241"/>
      <c r="C173" s="156"/>
      <c r="D173" s="156"/>
      <c r="E173" s="156"/>
      <c r="F173" s="156"/>
      <c r="G173" s="156"/>
      <c r="H173" s="156"/>
      <c r="I173" s="166"/>
    </row>
    <row r="174" spans="2:9">
      <c r="B174" s="241"/>
      <c r="C174" s="156"/>
      <c r="D174" s="156"/>
      <c r="E174" s="156"/>
      <c r="F174" s="156"/>
      <c r="G174" s="156"/>
      <c r="H174" s="156"/>
      <c r="I174" s="166"/>
    </row>
    <row r="175" spans="2:9">
      <c r="B175" s="241"/>
      <c r="C175" s="156"/>
      <c r="D175" s="156"/>
      <c r="E175" s="156"/>
      <c r="F175" s="156"/>
      <c r="G175" s="156"/>
      <c r="H175" s="156"/>
      <c r="I175" s="166"/>
    </row>
    <row r="176" spans="2:9">
      <c r="B176" s="241"/>
      <c r="C176" s="156"/>
      <c r="D176" s="156"/>
      <c r="E176" s="156"/>
      <c r="F176" s="156"/>
      <c r="G176" s="156"/>
      <c r="H176" s="156"/>
      <c r="I176" s="166"/>
    </row>
    <row r="177" spans="2:9">
      <c r="B177" s="241"/>
      <c r="C177" s="156"/>
      <c r="D177" s="156"/>
      <c r="E177" s="156"/>
      <c r="F177" s="156"/>
      <c r="G177" s="156"/>
      <c r="H177" s="156"/>
      <c r="I177" s="166"/>
    </row>
    <row r="178" spans="2:9">
      <c r="B178" s="241"/>
      <c r="C178" s="156"/>
      <c r="D178" s="156"/>
      <c r="E178" s="156"/>
      <c r="F178" s="156"/>
      <c r="G178" s="156"/>
      <c r="H178" s="156"/>
      <c r="I178" s="166"/>
    </row>
    <row r="179" spans="2:9">
      <c r="B179" s="241"/>
      <c r="C179" s="156"/>
      <c r="D179" s="156"/>
      <c r="E179" s="156"/>
      <c r="F179" s="156"/>
      <c r="G179" s="156"/>
      <c r="H179" s="156"/>
      <c r="I179" s="166"/>
    </row>
    <row r="180" spans="2:9">
      <c r="B180" s="241"/>
      <c r="C180" s="156"/>
      <c r="D180" s="156"/>
      <c r="E180" s="156"/>
      <c r="F180" s="156"/>
      <c r="G180" s="156"/>
      <c r="H180" s="156"/>
      <c r="I180" s="166"/>
    </row>
    <row r="181" spans="2:9">
      <c r="B181" s="241"/>
      <c r="C181" s="156"/>
      <c r="D181" s="156"/>
      <c r="E181" s="156"/>
      <c r="F181" s="156"/>
      <c r="G181" s="156"/>
      <c r="H181" s="156"/>
      <c r="I181" s="166"/>
    </row>
    <row r="182" spans="2:9">
      <c r="B182" s="241"/>
      <c r="C182" s="156"/>
      <c r="D182" s="156"/>
      <c r="E182" s="156"/>
      <c r="F182" s="156"/>
      <c r="G182" s="156"/>
      <c r="H182" s="156"/>
      <c r="I182" s="166"/>
    </row>
    <row r="183" spans="2:9">
      <c r="B183" s="241"/>
      <c r="C183" s="156"/>
      <c r="D183" s="156"/>
      <c r="E183" s="156"/>
      <c r="F183" s="156"/>
      <c r="G183" s="156"/>
      <c r="H183" s="156"/>
      <c r="I183" s="166"/>
    </row>
    <row r="184" spans="2:9">
      <c r="B184" s="241"/>
      <c r="C184" s="156"/>
      <c r="D184" s="156"/>
      <c r="E184" s="156"/>
      <c r="F184" s="156"/>
      <c r="G184" s="156"/>
      <c r="H184" s="156"/>
      <c r="I184" s="166"/>
    </row>
    <row r="185" spans="2:9">
      <c r="B185" s="241"/>
      <c r="C185" s="156"/>
      <c r="D185" s="156"/>
      <c r="E185" s="156"/>
      <c r="F185" s="156"/>
      <c r="G185" s="156"/>
      <c r="H185" s="156"/>
      <c r="I185" s="166"/>
    </row>
    <row r="186" spans="2:9">
      <c r="B186" s="241"/>
      <c r="C186" s="156"/>
      <c r="D186" s="156"/>
      <c r="E186" s="156"/>
      <c r="F186" s="156"/>
      <c r="G186" s="156"/>
      <c r="H186" s="156"/>
      <c r="I186" s="166"/>
    </row>
    <row r="187" spans="2:9">
      <c r="B187" s="241"/>
      <c r="C187" s="156"/>
      <c r="D187" s="156"/>
      <c r="E187" s="156"/>
      <c r="F187" s="156"/>
      <c r="G187" s="156"/>
      <c r="H187" s="156"/>
      <c r="I187" s="166"/>
    </row>
    <row r="188" spans="2:9">
      <c r="B188" s="241"/>
      <c r="C188" s="156"/>
      <c r="D188" s="156"/>
      <c r="E188" s="156"/>
      <c r="F188" s="156"/>
      <c r="G188" s="156"/>
      <c r="H188" s="156"/>
      <c r="I188" s="166"/>
    </row>
    <row r="189" spans="2:9">
      <c r="B189" s="241"/>
      <c r="C189" s="156"/>
      <c r="D189" s="156"/>
      <c r="E189" s="156"/>
      <c r="F189" s="156"/>
      <c r="G189" s="156"/>
      <c r="H189" s="156"/>
      <c r="I189" s="166"/>
    </row>
    <row r="190" spans="2:9">
      <c r="B190" s="241"/>
      <c r="C190" s="156"/>
      <c r="D190" s="156"/>
      <c r="E190" s="156"/>
      <c r="F190" s="156"/>
      <c r="G190" s="156"/>
      <c r="H190" s="156"/>
      <c r="I190" s="166"/>
    </row>
    <row r="191" spans="2:9">
      <c r="B191" s="241"/>
      <c r="C191" s="156"/>
      <c r="D191" s="156"/>
      <c r="E191" s="156"/>
      <c r="F191" s="156"/>
      <c r="G191" s="156"/>
      <c r="H191" s="156"/>
      <c r="I191" s="166"/>
    </row>
    <row r="192" spans="2:9">
      <c r="B192" s="241"/>
      <c r="C192" s="156"/>
      <c r="D192" s="156"/>
      <c r="E192" s="156"/>
      <c r="F192" s="156"/>
      <c r="G192" s="156"/>
      <c r="H192" s="156"/>
      <c r="I192" s="166"/>
    </row>
    <row r="193" spans="2:9">
      <c r="B193" s="241"/>
      <c r="C193" s="156"/>
      <c r="D193" s="156"/>
      <c r="E193" s="156"/>
      <c r="F193" s="156"/>
      <c r="G193" s="156"/>
      <c r="H193" s="156"/>
      <c r="I193" s="166"/>
    </row>
    <row r="194" spans="2:9">
      <c r="B194" s="241"/>
      <c r="C194" s="156"/>
      <c r="D194" s="156"/>
      <c r="E194" s="156"/>
      <c r="F194" s="156"/>
      <c r="G194" s="156"/>
      <c r="H194" s="156"/>
      <c r="I194" s="166"/>
    </row>
    <row r="195" spans="2:9">
      <c r="B195" s="241"/>
      <c r="C195" s="156"/>
      <c r="D195" s="156"/>
      <c r="E195" s="156"/>
      <c r="F195" s="156"/>
      <c r="G195" s="156"/>
      <c r="H195" s="156"/>
      <c r="I195" s="166"/>
    </row>
    <row r="196" spans="2:9">
      <c r="B196" s="241"/>
      <c r="C196" s="156"/>
      <c r="D196" s="156"/>
      <c r="E196" s="156"/>
      <c r="F196" s="156"/>
      <c r="G196" s="156"/>
      <c r="H196" s="156"/>
      <c r="I196" s="166"/>
    </row>
    <row r="197" spans="2:9">
      <c r="B197" s="241"/>
      <c r="C197" s="156"/>
      <c r="D197" s="156"/>
      <c r="E197" s="156"/>
      <c r="F197" s="156"/>
      <c r="G197" s="156"/>
      <c r="H197" s="156"/>
      <c r="I197" s="166"/>
    </row>
    <row r="198" spans="2:9">
      <c r="B198" s="241"/>
      <c r="C198" s="156"/>
      <c r="D198" s="156"/>
      <c r="E198" s="156"/>
      <c r="F198" s="156"/>
      <c r="G198" s="156"/>
      <c r="H198" s="156"/>
      <c r="I198" s="166"/>
    </row>
    <row r="199" spans="2:9">
      <c r="B199" s="241"/>
      <c r="C199" s="156"/>
      <c r="D199" s="156"/>
      <c r="E199" s="156"/>
      <c r="F199" s="156"/>
      <c r="G199" s="156"/>
      <c r="H199" s="156"/>
      <c r="I199" s="166"/>
    </row>
    <row r="200" spans="2:9">
      <c r="B200" s="241"/>
      <c r="C200" s="156"/>
      <c r="D200" s="156"/>
      <c r="E200" s="156"/>
      <c r="F200" s="156"/>
      <c r="G200" s="156"/>
      <c r="H200" s="156"/>
      <c r="I200" s="166"/>
    </row>
    <row r="201" spans="2:9">
      <c r="B201" s="241"/>
      <c r="C201" s="156"/>
      <c r="D201" s="156"/>
      <c r="E201" s="156"/>
      <c r="F201" s="156"/>
      <c r="G201" s="156"/>
      <c r="H201" s="156"/>
      <c r="I201" s="166"/>
    </row>
    <row r="202" spans="2:9">
      <c r="B202" s="241"/>
      <c r="C202" s="156"/>
      <c r="D202" s="156"/>
      <c r="E202" s="156"/>
      <c r="F202" s="156"/>
      <c r="G202" s="156"/>
      <c r="H202" s="156"/>
      <c r="I202" s="166"/>
    </row>
    <row r="203" spans="2:9">
      <c r="B203" s="241"/>
      <c r="C203" s="156"/>
      <c r="D203" s="156"/>
      <c r="E203" s="156"/>
      <c r="F203" s="156"/>
      <c r="G203" s="156"/>
      <c r="H203" s="156"/>
      <c r="I203" s="166"/>
    </row>
    <row r="204" spans="2:9">
      <c r="B204" s="241"/>
      <c r="C204" s="156"/>
      <c r="D204" s="156"/>
      <c r="E204" s="156"/>
      <c r="F204" s="156"/>
      <c r="G204" s="156"/>
      <c r="H204" s="156"/>
      <c r="I204" s="166"/>
    </row>
    <row r="205" spans="2:9">
      <c r="B205" s="241"/>
      <c r="C205" s="156"/>
      <c r="D205" s="156"/>
      <c r="E205" s="156"/>
      <c r="F205" s="156"/>
      <c r="G205" s="156"/>
      <c r="H205" s="156"/>
      <c r="I205" s="166"/>
    </row>
    <row r="206" spans="2:9">
      <c r="B206" s="241"/>
      <c r="C206" s="156"/>
      <c r="D206" s="156"/>
      <c r="E206" s="156"/>
      <c r="F206" s="156"/>
      <c r="G206" s="156"/>
      <c r="H206" s="156"/>
      <c r="I206" s="166"/>
    </row>
    <row r="207" spans="2:9">
      <c r="B207" s="241"/>
      <c r="C207" s="156"/>
      <c r="D207" s="156"/>
      <c r="E207" s="156"/>
      <c r="F207" s="156"/>
      <c r="G207" s="156"/>
      <c r="H207" s="242"/>
    </row>
    <row r="208" spans="2:9">
      <c r="B208" s="241"/>
      <c r="C208" s="156"/>
      <c r="D208" s="156"/>
      <c r="E208" s="156"/>
      <c r="F208" s="156"/>
      <c r="G208" s="156"/>
      <c r="H208" s="242"/>
    </row>
    <row r="209" spans="2:8">
      <c r="B209" s="241"/>
      <c r="C209" s="156"/>
      <c r="D209" s="156"/>
      <c r="E209" s="156"/>
      <c r="F209" s="156"/>
      <c r="G209" s="156"/>
      <c r="H209" s="242"/>
    </row>
    <row r="210" spans="2:8">
      <c r="B210" s="241"/>
      <c r="C210" s="156"/>
      <c r="D210" s="156"/>
      <c r="E210" s="156"/>
      <c r="F210" s="156"/>
      <c r="G210" s="156"/>
      <c r="H210" s="242"/>
    </row>
    <row r="211" spans="2:8">
      <c r="B211" s="241"/>
      <c r="C211" s="156"/>
      <c r="D211" s="156"/>
      <c r="E211" s="156"/>
      <c r="F211" s="156"/>
      <c r="G211" s="156"/>
      <c r="H211" s="242"/>
    </row>
    <row r="212" spans="2:8">
      <c r="B212" s="241"/>
      <c r="C212" s="156"/>
      <c r="D212" s="156"/>
      <c r="E212" s="156"/>
      <c r="F212" s="156"/>
      <c r="G212" s="156"/>
      <c r="H212" s="242"/>
    </row>
    <row r="213" spans="2:8">
      <c r="B213" s="241"/>
      <c r="C213" s="156"/>
      <c r="D213" s="156"/>
      <c r="E213" s="156"/>
      <c r="F213" s="156"/>
      <c r="G213" s="156"/>
      <c r="H213" s="242"/>
    </row>
    <row r="214" spans="2:8">
      <c r="B214" s="241"/>
      <c r="C214" s="156"/>
      <c r="D214" s="156"/>
      <c r="E214" s="156"/>
      <c r="F214" s="156"/>
      <c r="G214" s="156"/>
      <c r="H214" s="242"/>
    </row>
    <row r="215" spans="2:8">
      <c r="B215" s="241"/>
      <c r="C215" s="156"/>
      <c r="D215" s="156"/>
      <c r="E215" s="156"/>
      <c r="F215" s="156"/>
      <c r="G215" s="156"/>
      <c r="H215" s="242"/>
    </row>
    <row r="216" spans="2:8">
      <c r="B216" s="241"/>
      <c r="C216" s="156"/>
      <c r="D216" s="156"/>
      <c r="E216" s="156"/>
      <c r="F216" s="156"/>
      <c r="G216" s="156"/>
      <c r="H216" s="242"/>
    </row>
    <row r="217" spans="2:8">
      <c r="B217" s="241"/>
      <c r="C217" s="156"/>
      <c r="D217" s="156"/>
      <c r="E217" s="156"/>
      <c r="F217" s="156"/>
      <c r="G217" s="156"/>
      <c r="H217" s="242"/>
    </row>
    <row r="218" spans="2:8">
      <c r="B218" s="241"/>
      <c r="C218" s="156"/>
      <c r="D218" s="156"/>
      <c r="E218" s="156"/>
      <c r="F218" s="156"/>
      <c r="G218" s="156"/>
      <c r="H218" s="242"/>
    </row>
    <row r="219" spans="2:8">
      <c r="B219" s="241"/>
      <c r="C219" s="156"/>
      <c r="D219" s="156"/>
      <c r="E219" s="156"/>
      <c r="F219" s="156"/>
      <c r="G219" s="156"/>
      <c r="H219" s="242"/>
    </row>
    <row r="220" spans="2:8">
      <c r="B220" s="241"/>
      <c r="C220" s="156"/>
      <c r="D220" s="156"/>
      <c r="E220" s="156"/>
      <c r="F220" s="156"/>
      <c r="G220" s="156"/>
      <c r="H220" s="242"/>
    </row>
    <row r="221" spans="2:8">
      <c r="B221" s="241"/>
      <c r="C221" s="156"/>
      <c r="D221" s="156"/>
      <c r="E221" s="156"/>
      <c r="F221" s="156"/>
      <c r="G221" s="156"/>
      <c r="H221" s="242"/>
    </row>
    <row r="222" spans="2:8">
      <c r="B222" s="241"/>
      <c r="C222" s="156"/>
      <c r="D222" s="156"/>
      <c r="E222" s="156"/>
      <c r="F222" s="156"/>
      <c r="G222" s="156"/>
      <c r="H222" s="242"/>
    </row>
    <row r="223" spans="2:8">
      <c r="B223" s="241"/>
      <c r="C223" s="156"/>
      <c r="D223" s="156"/>
      <c r="E223" s="156"/>
      <c r="F223" s="156"/>
      <c r="G223" s="156"/>
      <c r="H223" s="242"/>
    </row>
    <row r="224" spans="2:8">
      <c r="B224" s="241"/>
      <c r="C224" s="156"/>
      <c r="D224" s="156"/>
      <c r="E224" s="156"/>
      <c r="F224" s="156"/>
      <c r="G224" s="156"/>
      <c r="H224" s="242"/>
    </row>
    <row r="225" spans="2:8">
      <c r="B225" s="241"/>
      <c r="C225" s="156"/>
      <c r="D225" s="156"/>
      <c r="E225" s="156"/>
      <c r="F225" s="156"/>
      <c r="G225" s="156"/>
      <c r="H225" s="242"/>
    </row>
    <row r="226" spans="2:8">
      <c r="B226" s="241"/>
      <c r="C226" s="156"/>
      <c r="D226" s="156"/>
      <c r="E226" s="156"/>
      <c r="F226" s="156"/>
      <c r="G226" s="156"/>
      <c r="H226" s="242"/>
    </row>
    <row r="227" spans="2:8">
      <c r="B227" s="241"/>
      <c r="C227" s="156"/>
      <c r="D227" s="156"/>
      <c r="E227" s="156"/>
      <c r="F227" s="156"/>
      <c r="G227" s="156"/>
      <c r="H227" s="242"/>
    </row>
    <row r="228" spans="2:8">
      <c r="B228" s="241"/>
      <c r="C228" s="156"/>
      <c r="D228" s="156"/>
      <c r="E228" s="156"/>
      <c r="F228" s="156"/>
      <c r="G228" s="156"/>
      <c r="H228" s="242"/>
    </row>
    <row r="229" spans="2:8">
      <c r="B229" s="241"/>
      <c r="C229" s="156"/>
      <c r="D229" s="156"/>
      <c r="E229" s="156"/>
      <c r="F229" s="156"/>
      <c r="G229" s="156"/>
      <c r="H229" s="242"/>
    </row>
    <row r="230" spans="2:8">
      <c r="B230" s="241"/>
      <c r="C230" s="156"/>
      <c r="D230" s="156"/>
      <c r="E230" s="156"/>
      <c r="F230" s="156"/>
      <c r="G230" s="156"/>
      <c r="H230" s="242"/>
    </row>
    <row r="231" spans="2:8">
      <c r="B231" s="241"/>
      <c r="C231" s="156"/>
      <c r="D231" s="156"/>
      <c r="E231" s="156"/>
      <c r="F231" s="156"/>
      <c r="G231" s="156"/>
      <c r="H231" s="242"/>
    </row>
    <row r="232" spans="2:8">
      <c r="B232" s="241"/>
      <c r="C232" s="156"/>
      <c r="D232" s="156"/>
      <c r="E232" s="156"/>
      <c r="F232" s="156"/>
      <c r="G232" s="156"/>
      <c r="H232" s="242"/>
    </row>
    <row r="233" spans="2:8">
      <c r="B233" s="241"/>
      <c r="C233" s="156"/>
      <c r="D233" s="156"/>
      <c r="E233" s="156"/>
      <c r="F233" s="156"/>
      <c r="G233" s="156"/>
      <c r="H233" s="242"/>
    </row>
    <row r="234" spans="2:8">
      <c r="B234" s="241"/>
      <c r="C234" s="156"/>
      <c r="D234" s="156"/>
      <c r="E234" s="156"/>
      <c r="F234" s="156"/>
      <c r="G234" s="156"/>
      <c r="H234" s="242"/>
    </row>
    <row r="235" spans="2:8">
      <c r="B235" s="241"/>
      <c r="C235" s="156"/>
      <c r="D235" s="156"/>
      <c r="E235" s="156"/>
      <c r="F235" s="156"/>
      <c r="G235" s="156"/>
      <c r="H235" s="242"/>
    </row>
    <row r="236" spans="2:8">
      <c r="B236" s="241"/>
      <c r="C236" s="156"/>
      <c r="D236" s="156"/>
      <c r="E236" s="156"/>
      <c r="F236" s="156"/>
      <c r="G236" s="156"/>
      <c r="H236" s="242"/>
    </row>
    <row r="237" spans="2:8">
      <c r="B237" s="241"/>
      <c r="C237" s="156"/>
      <c r="D237" s="156"/>
      <c r="E237" s="156"/>
      <c r="F237" s="156"/>
      <c r="G237" s="156"/>
      <c r="H237" s="242"/>
    </row>
    <row r="238" spans="2:8">
      <c r="B238" s="241"/>
      <c r="C238" s="156"/>
      <c r="D238" s="156"/>
      <c r="E238" s="156"/>
      <c r="F238" s="156"/>
      <c r="G238" s="156"/>
      <c r="H238" s="242"/>
    </row>
    <row r="239" spans="2:8">
      <c r="B239" s="241"/>
      <c r="C239" s="156"/>
      <c r="D239" s="156"/>
      <c r="E239" s="156"/>
      <c r="F239" s="156"/>
      <c r="G239" s="156"/>
      <c r="H239" s="242"/>
    </row>
    <row r="240" spans="2:8">
      <c r="B240" s="241"/>
      <c r="C240" s="156"/>
      <c r="D240" s="156"/>
      <c r="E240" s="156"/>
      <c r="F240" s="156"/>
      <c r="G240" s="156"/>
      <c r="H240" s="242"/>
    </row>
    <row r="241" spans="1:8">
      <c r="B241" s="241"/>
      <c r="C241" s="156"/>
      <c r="D241" s="156"/>
      <c r="E241" s="156"/>
      <c r="F241" s="156"/>
      <c r="G241" s="156"/>
      <c r="H241" s="242"/>
    </row>
    <row r="242" spans="1:8">
      <c r="A242" s="165"/>
      <c r="B242" s="241"/>
      <c r="C242" s="156"/>
      <c r="D242" s="156"/>
      <c r="E242" s="156"/>
      <c r="F242" s="156"/>
      <c r="G242" s="156"/>
      <c r="H242" s="242"/>
    </row>
    <row r="243" spans="1:8">
      <c r="A243" s="165"/>
      <c r="B243" s="241"/>
      <c r="C243" s="156"/>
      <c r="D243" s="156"/>
      <c r="E243" s="156"/>
      <c r="F243" s="156"/>
      <c r="G243" s="156"/>
      <c r="H243" s="242"/>
    </row>
    <row r="244" spans="1:8">
      <c r="A244" s="165"/>
      <c r="B244" s="241"/>
      <c r="C244" s="156"/>
      <c r="D244" s="156"/>
      <c r="E244" s="156"/>
      <c r="F244" s="156"/>
      <c r="G244" s="156"/>
      <c r="H244" s="242"/>
    </row>
    <row r="245" spans="1:8">
      <c r="A245" s="165"/>
      <c r="B245" s="241"/>
      <c r="C245" s="156"/>
      <c r="D245" s="156"/>
      <c r="E245" s="156"/>
      <c r="F245" s="156"/>
      <c r="G245" s="156"/>
      <c r="H245" s="242"/>
    </row>
    <row r="246" spans="1:8">
      <c r="A246" s="165"/>
      <c r="B246" s="241"/>
      <c r="C246" s="156"/>
      <c r="D246" s="156"/>
      <c r="E246" s="156"/>
      <c r="F246" s="156"/>
      <c r="G246" s="156"/>
      <c r="H246" s="242"/>
    </row>
    <row r="247" spans="1:8">
      <c r="A247" s="165"/>
      <c r="B247" s="241"/>
      <c r="C247" s="156"/>
      <c r="D247" s="156"/>
      <c r="E247" s="156"/>
      <c r="F247" s="156"/>
      <c r="G247" s="156"/>
      <c r="H247" s="242"/>
    </row>
    <row r="248" spans="1:8">
      <c r="A248" s="165"/>
      <c r="B248" s="241"/>
      <c r="C248" s="156"/>
      <c r="D248" s="156"/>
      <c r="E248" s="156"/>
      <c r="F248" s="156"/>
      <c r="G248" s="156"/>
      <c r="H248" s="242"/>
    </row>
    <row r="249" spans="1:8">
      <c r="A249" s="165"/>
      <c r="B249" s="241"/>
      <c r="C249" s="156"/>
      <c r="D249" s="156"/>
      <c r="E249" s="156"/>
      <c r="F249" s="156"/>
      <c r="G249" s="156"/>
      <c r="H249" s="242"/>
    </row>
    <row r="250" spans="1:8">
      <c r="A250" s="165"/>
      <c r="B250" s="241"/>
      <c r="C250" s="156"/>
      <c r="D250" s="156"/>
      <c r="E250" s="156"/>
      <c r="F250" s="156"/>
      <c r="G250" s="156"/>
      <c r="H250" s="242"/>
    </row>
    <row r="251" spans="1:8">
      <c r="A251" s="165"/>
      <c r="B251" s="241"/>
      <c r="C251" s="156"/>
      <c r="D251" s="156"/>
      <c r="E251" s="156"/>
      <c r="F251" s="156"/>
      <c r="G251" s="156"/>
      <c r="H251" s="242"/>
    </row>
    <row r="252" spans="1:8">
      <c r="A252" s="165"/>
      <c r="B252" s="241"/>
      <c r="C252" s="156"/>
      <c r="D252" s="156"/>
      <c r="E252" s="156"/>
      <c r="F252" s="156"/>
      <c r="G252" s="156"/>
      <c r="H252" s="242"/>
    </row>
    <row r="253" spans="1:8">
      <c r="A253" s="165"/>
      <c r="B253" s="241"/>
      <c r="C253" s="156"/>
      <c r="D253" s="156"/>
      <c r="E253" s="156"/>
      <c r="F253" s="156"/>
      <c r="G253" s="156"/>
      <c r="H253" s="242"/>
    </row>
    <row r="254" spans="1:8">
      <c r="A254" s="165"/>
      <c r="B254" s="241"/>
      <c r="C254" s="156"/>
      <c r="D254" s="156"/>
      <c r="E254" s="156"/>
      <c r="F254" s="156"/>
      <c r="G254" s="156"/>
      <c r="H254" s="242"/>
    </row>
    <row r="255" spans="1:8">
      <c r="A255" s="165"/>
      <c r="B255" s="241"/>
      <c r="C255" s="156"/>
      <c r="D255" s="156"/>
      <c r="E255" s="156"/>
      <c r="F255" s="156"/>
      <c r="G255" s="156"/>
      <c r="H255" s="242"/>
    </row>
    <row r="256" spans="1:8">
      <c r="A256" s="165"/>
      <c r="B256" s="241"/>
      <c r="C256" s="156"/>
      <c r="D256" s="156"/>
      <c r="E256" s="156"/>
      <c r="F256" s="156"/>
      <c r="G256" s="156"/>
      <c r="H256" s="242"/>
    </row>
    <row r="257" spans="1:8">
      <c r="A257" s="165"/>
      <c r="B257" s="241"/>
      <c r="C257" s="156"/>
      <c r="D257" s="156"/>
      <c r="E257" s="156"/>
      <c r="F257" s="156"/>
      <c r="G257" s="156"/>
      <c r="H257" s="242"/>
    </row>
    <row r="258" spans="1:8">
      <c r="A258" s="165"/>
      <c r="B258" s="241"/>
      <c r="C258" s="156"/>
      <c r="D258" s="156"/>
      <c r="E258" s="156"/>
      <c r="F258" s="156"/>
      <c r="G258" s="156"/>
      <c r="H258" s="242"/>
    </row>
    <row r="259" spans="1:8">
      <c r="A259" s="165"/>
      <c r="B259" s="241"/>
      <c r="C259" s="156"/>
      <c r="D259" s="156"/>
      <c r="E259" s="156"/>
      <c r="F259" s="156"/>
      <c r="G259" s="156"/>
      <c r="H259" s="242"/>
    </row>
    <row r="260" spans="1:8">
      <c r="A260" s="165"/>
      <c r="B260" s="241"/>
      <c r="C260" s="156"/>
      <c r="D260" s="156"/>
      <c r="E260" s="156"/>
      <c r="F260" s="156"/>
      <c r="G260" s="156"/>
      <c r="H260" s="242"/>
    </row>
    <row r="261" spans="1:8">
      <c r="A261" s="165"/>
      <c r="B261" s="241"/>
      <c r="C261" s="156"/>
      <c r="D261" s="156"/>
      <c r="E261" s="156"/>
      <c r="F261" s="156"/>
      <c r="G261" s="156"/>
      <c r="H261" s="242"/>
    </row>
    <row r="262" spans="1:8">
      <c r="A262" s="165"/>
      <c r="B262" s="241"/>
      <c r="C262" s="156"/>
      <c r="D262" s="156"/>
      <c r="E262" s="156"/>
      <c r="F262" s="156"/>
      <c r="G262" s="156"/>
      <c r="H262" s="242"/>
    </row>
    <row r="263" spans="1:8">
      <c r="A263" s="165"/>
      <c r="B263" s="241"/>
      <c r="C263" s="156"/>
      <c r="D263" s="156"/>
      <c r="E263" s="156"/>
      <c r="F263" s="156"/>
      <c r="G263" s="156"/>
      <c r="H263" s="242"/>
    </row>
    <row r="264" spans="1:8">
      <c r="A264" s="165"/>
      <c r="B264" s="241"/>
      <c r="C264" s="156"/>
      <c r="D264" s="156"/>
      <c r="E264" s="156"/>
      <c r="F264" s="156"/>
      <c r="G264" s="156"/>
      <c r="H264" s="242"/>
    </row>
    <row r="265" spans="1:8">
      <c r="A265" s="165"/>
      <c r="B265" s="241"/>
      <c r="C265" s="156"/>
      <c r="D265" s="156"/>
      <c r="E265" s="156"/>
      <c r="F265" s="156"/>
      <c r="G265" s="156"/>
      <c r="H265" s="242"/>
    </row>
    <row r="266" spans="1:8">
      <c r="A266" s="165"/>
      <c r="B266" s="241"/>
      <c r="C266" s="156"/>
      <c r="D266" s="156"/>
      <c r="E266" s="156"/>
      <c r="F266" s="156"/>
      <c r="G266" s="156"/>
      <c r="H266" s="242"/>
    </row>
    <row r="267" spans="1:8">
      <c r="A267" s="165"/>
      <c r="B267" s="241"/>
      <c r="C267" s="156"/>
      <c r="D267" s="156"/>
      <c r="E267" s="156"/>
      <c r="F267" s="156"/>
      <c r="G267" s="156"/>
      <c r="H267" s="242"/>
    </row>
    <row r="268" spans="1:8">
      <c r="A268" s="165"/>
      <c r="B268" s="241"/>
      <c r="C268" s="156"/>
      <c r="D268" s="156"/>
      <c r="E268" s="156"/>
      <c r="F268" s="156"/>
      <c r="G268" s="156"/>
      <c r="H268" s="242"/>
    </row>
    <row r="269" spans="1:8">
      <c r="A269" s="165"/>
      <c r="B269" s="241"/>
      <c r="C269" s="156"/>
      <c r="D269" s="156"/>
      <c r="E269" s="156"/>
      <c r="F269" s="156"/>
      <c r="G269" s="156"/>
      <c r="H269" s="242"/>
    </row>
    <row r="270" spans="1:8">
      <c r="A270" s="165"/>
      <c r="B270" s="241"/>
      <c r="C270" s="156"/>
      <c r="D270" s="156"/>
      <c r="E270" s="156"/>
      <c r="F270" s="156"/>
      <c r="G270" s="156"/>
      <c r="H270" s="242"/>
    </row>
    <row r="271" spans="1:8">
      <c r="A271" s="165"/>
      <c r="B271" s="241"/>
      <c r="C271" s="156"/>
      <c r="D271" s="156"/>
      <c r="E271" s="156"/>
      <c r="F271" s="156"/>
      <c r="G271" s="156"/>
      <c r="H271" s="242"/>
    </row>
    <row r="272" spans="1:8">
      <c r="A272" s="165"/>
      <c r="B272" s="241"/>
      <c r="C272" s="156"/>
      <c r="D272" s="156"/>
      <c r="E272" s="156"/>
      <c r="F272" s="156"/>
      <c r="G272" s="156"/>
      <c r="H272" s="242"/>
    </row>
    <row r="273" spans="1:8">
      <c r="A273" s="165"/>
      <c r="B273" s="241"/>
      <c r="C273" s="156"/>
      <c r="D273" s="156"/>
      <c r="E273" s="156"/>
      <c r="F273" s="156"/>
      <c r="G273" s="156"/>
      <c r="H273" s="242"/>
    </row>
    <row r="274" spans="1:8">
      <c r="A274" s="165"/>
      <c r="B274" s="241"/>
      <c r="C274" s="156"/>
      <c r="D274" s="156"/>
      <c r="E274" s="156"/>
      <c r="F274" s="156"/>
      <c r="G274" s="156"/>
      <c r="H274" s="242"/>
    </row>
    <row r="275" spans="1:8">
      <c r="A275" s="165"/>
      <c r="B275" s="241"/>
      <c r="C275" s="156"/>
      <c r="D275" s="156"/>
      <c r="E275" s="156"/>
      <c r="F275" s="156"/>
      <c r="G275" s="156"/>
      <c r="H275" s="242"/>
    </row>
    <row r="276" spans="1:8">
      <c r="A276" s="165"/>
      <c r="B276" s="241"/>
      <c r="C276" s="156"/>
      <c r="D276" s="156"/>
      <c r="E276" s="156"/>
      <c r="F276" s="156"/>
      <c r="G276" s="156"/>
      <c r="H276" s="242"/>
    </row>
    <row r="277" spans="1:8">
      <c r="A277" s="165"/>
      <c r="B277" s="241"/>
      <c r="C277" s="156"/>
      <c r="D277" s="156"/>
      <c r="E277" s="156"/>
      <c r="F277" s="156"/>
      <c r="G277" s="156"/>
      <c r="H277" s="242"/>
    </row>
    <row r="278" spans="1:8">
      <c r="A278" s="165"/>
      <c r="B278" s="241"/>
      <c r="C278" s="156"/>
      <c r="D278" s="156"/>
      <c r="E278" s="156"/>
      <c r="F278" s="156"/>
      <c r="G278" s="156"/>
      <c r="H278" s="242"/>
    </row>
    <row r="279" spans="1:8">
      <c r="A279" s="165"/>
      <c r="B279" s="241"/>
      <c r="C279" s="156"/>
      <c r="D279" s="156"/>
      <c r="E279" s="156"/>
      <c r="F279" s="156"/>
      <c r="G279" s="156"/>
      <c r="H279" s="242"/>
    </row>
    <row r="280" spans="1:8">
      <c r="A280" s="165"/>
      <c r="B280" s="241"/>
      <c r="C280" s="156"/>
      <c r="D280" s="156"/>
      <c r="E280" s="156"/>
      <c r="F280" s="156"/>
      <c r="G280" s="156"/>
      <c r="H280" s="242"/>
    </row>
    <row r="281" spans="1:8">
      <c r="A281" s="165"/>
      <c r="B281" s="241"/>
      <c r="C281" s="156"/>
      <c r="D281" s="156"/>
      <c r="E281" s="156"/>
      <c r="F281" s="156"/>
      <c r="G281" s="156"/>
      <c r="H281" s="242"/>
    </row>
    <row r="282" spans="1:8">
      <c r="A282" s="165"/>
      <c r="B282" s="241"/>
      <c r="C282" s="156"/>
      <c r="D282" s="156"/>
      <c r="E282" s="156"/>
      <c r="F282" s="156"/>
      <c r="G282" s="156"/>
      <c r="H282" s="242"/>
    </row>
    <row r="283" spans="1:8">
      <c r="A283" s="165"/>
      <c r="B283" s="241"/>
      <c r="C283" s="156"/>
      <c r="D283" s="156"/>
      <c r="E283" s="156"/>
      <c r="F283" s="156"/>
      <c r="G283" s="156"/>
      <c r="H283" s="242"/>
    </row>
    <row r="284" spans="1:8">
      <c r="A284" s="165"/>
      <c r="B284" s="241"/>
      <c r="C284" s="156"/>
      <c r="D284" s="156"/>
      <c r="E284" s="156"/>
      <c r="F284" s="156"/>
      <c r="G284" s="156"/>
      <c r="H284" s="242"/>
    </row>
    <row r="285" spans="1:8">
      <c r="A285" s="165"/>
      <c r="B285" s="241"/>
      <c r="C285" s="156"/>
      <c r="D285" s="156"/>
      <c r="E285" s="156"/>
      <c r="F285" s="156"/>
      <c r="G285" s="156"/>
      <c r="H285" s="242"/>
    </row>
    <row r="286" spans="1:8">
      <c r="A286" s="165"/>
      <c r="B286" s="241"/>
      <c r="C286" s="156"/>
      <c r="D286" s="156"/>
      <c r="E286" s="156"/>
      <c r="F286" s="156"/>
      <c r="G286" s="156"/>
      <c r="H286" s="242"/>
    </row>
    <row r="287" spans="1:8">
      <c r="A287" s="165"/>
      <c r="B287" s="241"/>
      <c r="C287" s="156"/>
      <c r="D287" s="156"/>
      <c r="E287" s="156"/>
      <c r="F287" s="156"/>
      <c r="G287" s="156"/>
      <c r="H287" s="242"/>
    </row>
    <row r="288" spans="1:8">
      <c r="A288" s="165"/>
      <c r="B288" s="241"/>
      <c r="C288" s="156"/>
      <c r="D288" s="156"/>
      <c r="E288" s="156"/>
      <c r="F288" s="156"/>
      <c r="G288" s="156"/>
      <c r="H288" s="242"/>
    </row>
    <row r="289" spans="1:8">
      <c r="A289" s="165"/>
      <c r="B289" s="241"/>
      <c r="C289" s="156"/>
      <c r="D289" s="156"/>
      <c r="E289" s="156"/>
      <c r="F289" s="156"/>
      <c r="G289" s="156"/>
      <c r="H289" s="242"/>
    </row>
    <row r="290" spans="1:8">
      <c r="A290" s="165"/>
      <c r="B290" s="241"/>
      <c r="C290" s="156"/>
      <c r="D290" s="156"/>
      <c r="E290" s="156"/>
      <c r="F290" s="156"/>
      <c r="G290" s="156"/>
      <c r="H290" s="242"/>
    </row>
    <row r="291" spans="1:8">
      <c r="A291" s="165"/>
      <c r="B291" s="241"/>
      <c r="C291" s="156"/>
      <c r="D291" s="156"/>
      <c r="E291" s="156"/>
      <c r="F291" s="156"/>
      <c r="G291" s="156"/>
      <c r="H291" s="242"/>
    </row>
    <row r="292" spans="1:8">
      <c r="A292" s="165"/>
      <c r="B292" s="241"/>
      <c r="C292" s="156"/>
      <c r="D292" s="156"/>
      <c r="E292" s="156"/>
      <c r="F292" s="156"/>
      <c r="G292" s="156"/>
      <c r="H292" s="242"/>
    </row>
    <row r="293" spans="1:8">
      <c r="A293" s="165"/>
      <c r="B293" s="241"/>
      <c r="C293" s="156"/>
      <c r="D293" s="156"/>
      <c r="E293" s="156"/>
      <c r="F293" s="156"/>
      <c r="G293" s="156"/>
      <c r="H293" s="242"/>
    </row>
    <row r="294" spans="1:8">
      <c r="A294" s="165"/>
      <c r="B294" s="241"/>
      <c r="C294" s="156"/>
      <c r="D294" s="156"/>
      <c r="E294" s="156"/>
      <c r="F294" s="156"/>
      <c r="G294" s="156"/>
      <c r="H294" s="242"/>
    </row>
    <row r="295" spans="1:8">
      <c r="A295" s="165"/>
      <c r="B295" s="241"/>
      <c r="C295" s="156"/>
      <c r="D295" s="156"/>
      <c r="E295" s="156"/>
      <c r="F295" s="156"/>
      <c r="G295" s="156"/>
      <c r="H295" s="242"/>
    </row>
    <row r="296" spans="1:8">
      <c r="A296" s="165"/>
      <c r="B296" s="241"/>
      <c r="C296" s="156"/>
      <c r="D296" s="156"/>
      <c r="E296" s="156"/>
      <c r="F296" s="156"/>
      <c r="G296" s="156"/>
      <c r="H296" s="242"/>
    </row>
    <row r="297" spans="1:8">
      <c r="A297" s="165"/>
      <c r="B297" s="241"/>
      <c r="C297" s="156"/>
      <c r="D297" s="156"/>
      <c r="E297" s="156"/>
      <c r="F297" s="156"/>
      <c r="G297" s="156"/>
      <c r="H297" s="242"/>
    </row>
    <row r="298" spans="1:8">
      <c r="A298" s="165"/>
      <c r="B298" s="241"/>
      <c r="C298" s="156"/>
      <c r="D298" s="156"/>
      <c r="E298" s="156"/>
      <c r="F298" s="156"/>
      <c r="G298" s="156"/>
      <c r="H298" s="242"/>
    </row>
    <row r="299" spans="1:8">
      <c r="A299" s="165"/>
      <c r="B299" s="241"/>
      <c r="C299" s="156"/>
      <c r="D299" s="156"/>
      <c r="E299" s="156"/>
      <c r="F299" s="156"/>
      <c r="G299" s="156"/>
      <c r="H299" s="242"/>
    </row>
    <row r="300" spans="1:8">
      <c r="A300" s="165"/>
      <c r="B300" s="241"/>
      <c r="C300" s="156"/>
      <c r="D300" s="156"/>
      <c r="E300" s="156"/>
      <c r="F300" s="156"/>
      <c r="G300" s="156"/>
      <c r="H300" s="242"/>
    </row>
    <row r="301" spans="1:8">
      <c r="A301" s="165"/>
      <c r="B301" s="241"/>
      <c r="C301" s="156"/>
      <c r="D301" s="156"/>
      <c r="E301" s="156"/>
      <c r="F301" s="156"/>
      <c r="G301" s="156"/>
      <c r="H301" s="242"/>
    </row>
    <row r="302" spans="1:8">
      <c r="A302" s="165"/>
      <c r="B302" s="241"/>
      <c r="C302" s="156"/>
      <c r="D302" s="156"/>
      <c r="E302" s="156"/>
      <c r="F302" s="156"/>
      <c r="G302" s="156"/>
      <c r="H302" s="242"/>
    </row>
    <row r="303" spans="1:8">
      <c r="A303" s="165"/>
      <c r="B303" s="241"/>
      <c r="C303" s="156"/>
      <c r="D303" s="156"/>
      <c r="E303" s="156"/>
      <c r="F303" s="156"/>
      <c r="G303" s="156"/>
      <c r="H303" s="242"/>
    </row>
    <row r="304" spans="1:8">
      <c r="A304" s="165"/>
      <c r="B304" s="241"/>
      <c r="C304" s="156"/>
      <c r="D304" s="156"/>
      <c r="E304" s="156"/>
      <c r="F304" s="156"/>
      <c r="G304" s="156"/>
      <c r="H304" s="242"/>
    </row>
    <row r="305" spans="1:8">
      <c r="A305" s="165"/>
      <c r="B305" s="241"/>
      <c r="C305" s="156"/>
      <c r="D305" s="156"/>
      <c r="E305" s="156"/>
      <c r="F305" s="156"/>
      <c r="G305" s="156"/>
      <c r="H305" s="242"/>
    </row>
    <row r="306" spans="1:8">
      <c r="A306" s="165"/>
      <c r="B306" s="241"/>
      <c r="C306" s="156"/>
      <c r="D306" s="156"/>
      <c r="E306" s="156"/>
      <c r="F306" s="156"/>
      <c r="G306" s="156"/>
      <c r="H306" s="242"/>
    </row>
    <row r="307" spans="1:8">
      <c r="A307" s="165"/>
      <c r="B307" s="241"/>
      <c r="C307" s="156"/>
      <c r="D307" s="156"/>
      <c r="E307" s="156"/>
      <c r="F307" s="156"/>
      <c r="G307" s="156"/>
      <c r="H307" s="242"/>
    </row>
    <row r="308" spans="1:8">
      <c r="A308" s="165"/>
      <c r="B308" s="241"/>
      <c r="C308" s="156"/>
      <c r="D308" s="156"/>
      <c r="E308" s="156"/>
      <c r="F308" s="156"/>
      <c r="G308" s="156"/>
      <c r="H308" s="242"/>
    </row>
    <row r="309" spans="1:8">
      <c r="A309" s="165"/>
      <c r="B309" s="241"/>
      <c r="C309" s="156"/>
      <c r="D309" s="156"/>
      <c r="E309" s="156"/>
      <c r="F309" s="156"/>
      <c r="G309" s="156"/>
      <c r="H309" s="242"/>
    </row>
    <row r="310" spans="1:8">
      <c r="A310" s="165"/>
      <c r="B310" s="241"/>
      <c r="C310" s="156"/>
      <c r="D310" s="156"/>
      <c r="E310" s="156"/>
      <c r="F310" s="156"/>
      <c r="G310" s="156"/>
      <c r="H310" s="242"/>
    </row>
    <row r="311" spans="1:8">
      <c r="A311" s="165"/>
      <c r="B311" s="241"/>
      <c r="C311" s="156"/>
      <c r="D311" s="156"/>
      <c r="E311" s="156"/>
      <c r="F311" s="156"/>
      <c r="G311" s="156"/>
      <c r="H311" s="242"/>
    </row>
    <row r="312" spans="1:8">
      <c r="A312" s="165"/>
      <c r="B312" s="241"/>
      <c r="C312" s="156"/>
      <c r="D312" s="156"/>
      <c r="E312" s="156"/>
      <c r="F312" s="156"/>
      <c r="G312" s="156"/>
      <c r="H312" s="242"/>
    </row>
    <row r="313" spans="1:8">
      <c r="A313" s="165"/>
      <c r="B313" s="241"/>
      <c r="C313" s="156"/>
      <c r="D313" s="156"/>
      <c r="E313" s="156"/>
      <c r="F313" s="156"/>
      <c r="G313" s="156"/>
      <c r="H313" s="242"/>
    </row>
    <row r="314" spans="1:8">
      <c r="A314" s="165"/>
      <c r="B314" s="241"/>
      <c r="C314" s="156"/>
      <c r="D314" s="156"/>
      <c r="E314" s="156"/>
      <c r="F314" s="156"/>
      <c r="G314" s="156"/>
      <c r="H314" s="242"/>
    </row>
    <row r="315" spans="1:8">
      <c r="A315" s="165"/>
      <c r="B315" s="241"/>
      <c r="C315" s="156"/>
      <c r="D315" s="156"/>
      <c r="E315" s="156"/>
      <c r="F315" s="156"/>
      <c r="G315" s="156"/>
      <c r="H315" s="242"/>
    </row>
    <row r="316" spans="1:8">
      <c r="A316" s="165"/>
      <c r="B316" s="241"/>
      <c r="C316" s="156"/>
      <c r="D316" s="156"/>
      <c r="E316" s="156"/>
      <c r="F316" s="156"/>
      <c r="G316" s="156"/>
      <c r="H316" s="242"/>
    </row>
    <row r="317" spans="1:8">
      <c r="A317" s="165"/>
      <c r="B317" s="241"/>
      <c r="C317" s="156"/>
      <c r="D317" s="156"/>
      <c r="E317" s="156"/>
      <c r="F317" s="156"/>
      <c r="G317" s="156"/>
      <c r="H317" s="242"/>
    </row>
    <row r="318" spans="1:8">
      <c r="A318" s="165"/>
      <c r="B318" s="241"/>
      <c r="C318" s="156"/>
      <c r="D318" s="156"/>
      <c r="E318" s="156"/>
      <c r="F318" s="156"/>
      <c r="G318" s="156"/>
      <c r="H318" s="242"/>
    </row>
    <row r="319" spans="1:8">
      <c r="A319" s="165"/>
      <c r="B319" s="241"/>
      <c r="C319" s="156"/>
      <c r="D319" s="156"/>
      <c r="E319" s="156"/>
      <c r="F319" s="156"/>
      <c r="G319" s="156"/>
      <c r="H319" s="242"/>
    </row>
    <row r="320" spans="1:8">
      <c r="A320" s="165"/>
      <c r="B320" s="241"/>
      <c r="C320" s="156"/>
      <c r="D320" s="156"/>
      <c r="E320" s="156"/>
      <c r="F320" s="156"/>
      <c r="G320" s="156"/>
      <c r="H320" s="242"/>
    </row>
    <row r="321" spans="1:8">
      <c r="A321" s="165"/>
      <c r="B321" s="241"/>
      <c r="C321" s="156"/>
      <c r="D321" s="156"/>
      <c r="E321" s="156"/>
      <c r="F321" s="156"/>
      <c r="G321" s="156"/>
      <c r="H321" s="242"/>
    </row>
    <row r="322" spans="1:8">
      <c r="A322" s="165"/>
      <c r="B322" s="241"/>
      <c r="C322" s="156"/>
      <c r="D322" s="156"/>
      <c r="E322" s="156"/>
      <c r="F322" s="156"/>
      <c r="G322" s="156"/>
      <c r="H322" s="242"/>
    </row>
    <row r="323" spans="1:8">
      <c r="A323" s="165"/>
      <c r="B323" s="241"/>
      <c r="C323" s="156"/>
      <c r="D323" s="156"/>
      <c r="E323" s="156"/>
      <c r="F323" s="156"/>
      <c r="G323" s="156"/>
      <c r="H323" s="242"/>
    </row>
    <row r="324" spans="1:8">
      <c r="A324" s="165"/>
      <c r="B324" s="241"/>
      <c r="C324" s="156"/>
      <c r="D324" s="156"/>
      <c r="E324" s="156"/>
      <c r="F324" s="156"/>
      <c r="G324" s="156"/>
      <c r="H324" s="242"/>
    </row>
    <row r="325" spans="1:8">
      <c r="A325" s="165"/>
      <c r="B325" s="241"/>
      <c r="C325" s="156"/>
      <c r="D325" s="156"/>
      <c r="E325" s="156"/>
      <c r="F325" s="156"/>
      <c r="G325" s="156"/>
      <c r="H325" s="242"/>
    </row>
    <row r="326" spans="1:8">
      <c r="A326" s="165"/>
      <c r="B326" s="241"/>
      <c r="C326" s="156"/>
      <c r="D326" s="156"/>
      <c r="E326" s="156"/>
      <c r="F326" s="156"/>
      <c r="G326" s="156"/>
      <c r="H326" s="242"/>
    </row>
    <row r="327" spans="1:8">
      <c r="A327" s="165"/>
      <c r="B327" s="241"/>
      <c r="C327" s="156"/>
      <c r="D327" s="156"/>
      <c r="E327" s="156"/>
      <c r="F327" s="156"/>
      <c r="G327" s="156"/>
      <c r="H327" s="242"/>
    </row>
    <row r="328" spans="1:8">
      <c r="A328" s="165"/>
      <c r="B328" s="241"/>
      <c r="C328" s="156"/>
      <c r="D328" s="156"/>
      <c r="E328" s="156"/>
      <c r="F328" s="156"/>
      <c r="G328" s="156"/>
      <c r="H328" s="242"/>
    </row>
    <row r="329" spans="1:8">
      <c r="A329" s="165"/>
      <c r="B329" s="241"/>
      <c r="C329" s="156"/>
      <c r="D329" s="156"/>
      <c r="E329" s="156"/>
      <c r="F329" s="156"/>
      <c r="G329" s="156"/>
      <c r="H329" s="242"/>
    </row>
    <row r="330" spans="1:8">
      <c r="A330" s="165"/>
      <c r="B330" s="241"/>
      <c r="C330" s="156"/>
      <c r="D330" s="156"/>
      <c r="E330" s="156"/>
      <c r="F330" s="156"/>
      <c r="G330" s="156"/>
      <c r="H330" s="242"/>
    </row>
    <row r="331" spans="1:8">
      <c r="A331" s="165"/>
      <c r="B331" s="241"/>
      <c r="C331" s="156"/>
      <c r="D331" s="156"/>
      <c r="E331" s="156"/>
      <c r="F331" s="156"/>
      <c r="G331" s="156"/>
      <c r="H331" s="242"/>
    </row>
    <row r="332" spans="1:8">
      <c r="A332" s="165"/>
      <c r="B332" s="241"/>
      <c r="C332" s="156"/>
      <c r="D332" s="156"/>
      <c r="E332" s="156"/>
      <c r="F332" s="156"/>
      <c r="G332" s="156"/>
      <c r="H332" s="242"/>
    </row>
    <row r="333" spans="1:8">
      <c r="A333" s="165"/>
      <c r="B333" s="241"/>
      <c r="C333" s="156"/>
      <c r="D333" s="156"/>
      <c r="E333" s="156"/>
      <c r="F333" s="156"/>
      <c r="G333" s="156"/>
      <c r="H333" s="242"/>
    </row>
    <row r="334" spans="1:8">
      <c r="A334" s="165"/>
      <c r="B334" s="241"/>
      <c r="C334" s="156"/>
      <c r="D334" s="156"/>
      <c r="E334" s="156"/>
      <c r="F334" s="156"/>
      <c r="G334" s="156"/>
      <c r="H334" s="242"/>
    </row>
    <row r="335" spans="1:8">
      <c r="A335" s="165"/>
      <c r="B335" s="241"/>
      <c r="C335" s="156"/>
      <c r="D335" s="156"/>
      <c r="E335" s="156"/>
      <c r="F335" s="156"/>
      <c r="G335" s="156"/>
      <c r="H335" s="242"/>
    </row>
    <row r="336" spans="1:8">
      <c r="A336" s="165"/>
      <c r="B336" s="241"/>
      <c r="C336" s="156"/>
      <c r="D336" s="156"/>
      <c r="E336" s="156"/>
      <c r="F336" s="156"/>
      <c r="G336" s="156"/>
      <c r="H336" s="242"/>
    </row>
    <row r="337" spans="1:8">
      <c r="A337" s="165"/>
      <c r="B337" s="241"/>
      <c r="C337" s="156"/>
      <c r="D337" s="156"/>
      <c r="E337" s="156"/>
      <c r="F337" s="156"/>
      <c r="G337" s="156"/>
      <c r="H337" s="242"/>
    </row>
    <row r="338" spans="1:8">
      <c r="A338" s="165"/>
      <c r="B338" s="241"/>
      <c r="C338" s="156"/>
      <c r="D338" s="156"/>
      <c r="E338" s="156"/>
      <c r="F338" s="156"/>
      <c r="G338" s="156"/>
      <c r="H338" s="242"/>
    </row>
    <row r="339" spans="1:8">
      <c r="A339" s="165"/>
      <c r="B339" s="241"/>
      <c r="C339" s="156"/>
      <c r="D339" s="156"/>
      <c r="E339" s="156"/>
      <c r="F339" s="156"/>
      <c r="G339" s="156"/>
      <c r="H339" s="242"/>
    </row>
    <row r="340" spans="1:8">
      <c r="A340" s="165"/>
      <c r="B340" s="241"/>
      <c r="C340" s="156"/>
      <c r="D340" s="156"/>
      <c r="E340" s="156"/>
      <c r="F340" s="156"/>
      <c r="G340" s="156"/>
      <c r="H340" s="242"/>
    </row>
    <row r="341" spans="1:8">
      <c r="A341" s="165"/>
      <c r="B341" s="241"/>
      <c r="C341" s="156"/>
      <c r="D341" s="156"/>
      <c r="E341" s="156"/>
      <c r="F341" s="156"/>
      <c r="G341" s="156"/>
      <c r="H341" s="242"/>
    </row>
    <row r="342" spans="1:8">
      <c r="A342" s="165"/>
      <c r="B342" s="241"/>
      <c r="C342" s="156"/>
      <c r="D342" s="156"/>
      <c r="E342" s="156"/>
      <c r="F342" s="156"/>
      <c r="G342" s="156"/>
      <c r="H342" s="242"/>
    </row>
    <row r="343" spans="1:8">
      <c r="A343" s="165"/>
      <c r="B343" s="241"/>
      <c r="C343" s="156"/>
      <c r="D343" s="156"/>
      <c r="E343" s="156"/>
      <c r="F343" s="156"/>
      <c r="G343" s="156"/>
      <c r="H343" s="242"/>
    </row>
    <row r="344" spans="1:8">
      <c r="A344" s="165"/>
      <c r="B344" s="241"/>
      <c r="C344" s="156"/>
      <c r="D344" s="156"/>
      <c r="E344" s="156"/>
      <c r="F344" s="156"/>
      <c r="G344" s="156"/>
      <c r="H344" s="242"/>
    </row>
    <row r="345" spans="1:8">
      <c r="A345" s="165"/>
      <c r="B345" s="241"/>
      <c r="C345" s="156"/>
      <c r="D345" s="156"/>
      <c r="E345" s="156"/>
      <c r="F345" s="156"/>
      <c r="G345" s="156"/>
      <c r="H345" s="242"/>
    </row>
    <row r="346" spans="1:8">
      <c r="A346" s="165"/>
      <c r="B346" s="241"/>
      <c r="C346" s="156"/>
      <c r="D346" s="156"/>
      <c r="E346" s="156"/>
      <c r="F346" s="156"/>
      <c r="G346" s="156"/>
      <c r="H346" s="242"/>
    </row>
    <row r="347" spans="1:8">
      <c r="A347" s="165"/>
      <c r="B347" s="241"/>
      <c r="C347" s="156"/>
      <c r="D347" s="156"/>
      <c r="E347" s="156"/>
      <c r="F347" s="156"/>
      <c r="G347" s="156"/>
      <c r="H347" s="242"/>
    </row>
    <row r="348" spans="1:8">
      <c r="A348" s="165"/>
      <c r="B348" s="241"/>
      <c r="C348" s="156"/>
      <c r="D348" s="156"/>
      <c r="E348" s="156"/>
      <c r="F348" s="156"/>
      <c r="G348" s="156"/>
      <c r="H348" s="242"/>
    </row>
    <row r="349" spans="1:8">
      <c r="A349" s="165"/>
      <c r="B349" s="241"/>
      <c r="C349" s="156"/>
      <c r="D349" s="156"/>
      <c r="E349" s="156"/>
      <c r="F349" s="156"/>
      <c r="G349" s="156"/>
      <c r="H349" s="242"/>
    </row>
    <row r="350" spans="1:8">
      <c r="A350" s="165"/>
      <c r="B350" s="241"/>
      <c r="C350" s="156"/>
      <c r="D350" s="156"/>
      <c r="E350" s="156"/>
      <c r="F350" s="156"/>
      <c r="G350" s="156"/>
      <c r="H350" s="242"/>
    </row>
    <row r="351" spans="1:8">
      <c r="A351" s="165"/>
      <c r="B351" s="241"/>
      <c r="C351" s="156"/>
      <c r="D351" s="156"/>
      <c r="E351" s="156"/>
      <c r="F351" s="156"/>
      <c r="G351" s="156"/>
      <c r="H351" s="242"/>
    </row>
    <row r="352" spans="1:8">
      <c r="A352" s="165"/>
      <c r="B352" s="241"/>
      <c r="C352" s="156"/>
      <c r="D352" s="156"/>
      <c r="E352" s="156"/>
      <c r="F352" s="156"/>
      <c r="G352" s="156"/>
      <c r="H352" s="242"/>
    </row>
    <row r="353" spans="1:8">
      <c r="A353" s="165"/>
      <c r="B353" s="241"/>
      <c r="C353" s="156"/>
      <c r="D353" s="156"/>
      <c r="E353" s="156"/>
      <c r="F353" s="156"/>
      <c r="G353" s="156"/>
      <c r="H353" s="242"/>
    </row>
    <row r="354" spans="1:8">
      <c r="A354" s="165"/>
      <c r="B354" s="241"/>
      <c r="C354" s="156"/>
      <c r="D354" s="156"/>
      <c r="E354" s="156"/>
      <c r="F354" s="156"/>
      <c r="G354" s="156"/>
      <c r="H354" s="242"/>
    </row>
    <row r="355" spans="1:8">
      <c r="A355" s="165"/>
      <c r="B355" s="241"/>
      <c r="C355" s="156"/>
      <c r="D355" s="156"/>
      <c r="E355" s="156"/>
      <c r="F355" s="156"/>
      <c r="G355" s="156"/>
      <c r="H355" s="242"/>
    </row>
    <row r="356" spans="1:8">
      <c r="A356" s="165"/>
      <c r="B356" s="241"/>
      <c r="C356" s="156"/>
      <c r="D356" s="156"/>
      <c r="E356" s="156"/>
      <c r="F356" s="156"/>
      <c r="G356" s="156"/>
      <c r="H356" s="242"/>
    </row>
    <row r="357" spans="1:8">
      <c r="A357" s="165"/>
      <c r="B357" s="241"/>
      <c r="C357" s="156"/>
      <c r="D357" s="156"/>
      <c r="E357" s="156"/>
      <c r="F357" s="156"/>
      <c r="G357" s="156"/>
      <c r="H357" s="242"/>
    </row>
    <row r="358" spans="1:8">
      <c r="A358" s="165"/>
      <c r="B358" s="241"/>
      <c r="C358" s="156"/>
      <c r="D358" s="156"/>
      <c r="E358" s="156"/>
      <c r="F358" s="156"/>
      <c r="G358" s="156"/>
      <c r="H358" s="242"/>
    </row>
    <row r="359" spans="1:8">
      <c r="A359" s="165"/>
      <c r="B359" s="241"/>
      <c r="C359" s="156"/>
      <c r="D359" s="156"/>
      <c r="E359" s="156"/>
      <c r="F359" s="156"/>
      <c r="G359" s="156"/>
      <c r="H359" s="242"/>
    </row>
    <row r="360" spans="1:8">
      <c r="A360" s="165"/>
      <c r="B360" s="241"/>
      <c r="C360" s="156"/>
      <c r="D360" s="156"/>
      <c r="E360" s="156"/>
      <c r="F360" s="156"/>
      <c r="G360" s="156"/>
      <c r="H360" s="242"/>
    </row>
    <row r="361" spans="1:8">
      <c r="A361" s="165"/>
      <c r="B361" s="241"/>
      <c r="C361" s="156"/>
      <c r="D361" s="156"/>
      <c r="E361" s="156"/>
      <c r="F361" s="156"/>
      <c r="G361" s="156"/>
      <c r="H361" s="242"/>
    </row>
    <row r="362" spans="1:8">
      <c r="A362" s="165"/>
      <c r="B362" s="241"/>
      <c r="C362" s="156"/>
      <c r="D362" s="156"/>
      <c r="E362" s="156"/>
      <c r="F362" s="156"/>
      <c r="G362" s="156"/>
      <c r="H362" s="242"/>
    </row>
    <row r="363" spans="1:8">
      <c r="A363" s="165"/>
      <c r="B363" s="241"/>
      <c r="C363" s="156"/>
      <c r="D363" s="156"/>
      <c r="E363" s="156"/>
      <c r="F363" s="156"/>
      <c r="G363" s="156"/>
      <c r="H363" s="242"/>
    </row>
    <row r="364" spans="1:8">
      <c r="A364" s="165"/>
      <c r="B364" s="241"/>
      <c r="C364" s="156"/>
      <c r="D364" s="156"/>
      <c r="E364" s="156"/>
      <c r="F364" s="156"/>
      <c r="G364" s="156"/>
      <c r="H364" s="242"/>
    </row>
    <row r="365" spans="1:8">
      <c r="A365" s="165"/>
      <c r="B365" s="241"/>
      <c r="C365" s="156"/>
      <c r="D365" s="156"/>
      <c r="E365" s="156"/>
      <c r="F365" s="156"/>
      <c r="G365" s="156"/>
      <c r="H365" s="242"/>
    </row>
    <row r="366" spans="1:8">
      <c r="A366" s="165"/>
      <c r="B366" s="241"/>
      <c r="C366" s="156"/>
      <c r="D366" s="156"/>
      <c r="E366" s="156"/>
      <c r="F366" s="156"/>
      <c r="G366" s="156"/>
      <c r="H366" s="242"/>
    </row>
    <row r="367" spans="1:8">
      <c r="A367" s="165"/>
      <c r="B367" s="241"/>
      <c r="C367" s="156"/>
      <c r="D367" s="156"/>
      <c r="E367" s="156"/>
      <c r="F367" s="156"/>
      <c r="G367" s="156"/>
      <c r="H367" s="242"/>
    </row>
    <row r="368" spans="1:8">
      <c r="A368" s="165"/>
      <c r="B368" s="241"/>
      <c r="C368" s="156"/>
      <c r="D368" s="156"/>
      <c r="E368" s="156"/>
      <c r="F368" s="156"/>
      <c r="G368" s="156"/>
      <c r="H368" s="242"/>
    </row>
    <row r="369" spans="1:8">
      <c r="A369" s="165"/>
      <c r="B369" s="241"/>
      <c r="C369" s="156"/>
      <c r="D369" s="156"/>
      <c r="E369" s="156"/>
      <c r="F369" s="156"/>
      <c r="G369" s="156"/>
      <c r="H369" s="242"/>
    </row>
    <row r="370" spans="1:8">
      <c r="A370" s="165"/>
      <c r="B370" s="241"/>
      <c r="C370" s="156"/>
      <c r="D370" s="156"/>
      <c r="E370" s="156"/>
      <c r="F370" s="156"/>
      <c r="G370" s="156"/>
      <c r="H370" s="242"/>
    </row>
    <row r="371" spans="1:8">
      <c r="A371" s="165"/>
      <c r="B371" s="241"/>
      <c r="C371" s="156"/>
      <c r="D371" s="156"/>
      <c r="E371" s="156"/>
      <c r="F371" s="156"/>
      <c r="G371" s="156"/>
      <c r="H371" s="242"/>
    </row>
    <row r="372" spans="1:8">
      <c r="A372" s="165"/>
      <c r="B372" s="241"/>
      <c r="C372" s="156"/>
      <c r="D372" s="156"/>
      <c r="E372" s="156"/>
      <c r="F372" s="156"/>
      <c r="G372" s="156"/>
      <c r="H372" s="242"/>
    </row>
    <row r="373" spans="1:8">
      <c r="A373" s="165"/>
      <c r="B373" s="241"/>
      <c r="C373" s="156"/>
      <c r="D373" s="156"/>
      <c r="E373" s="156"/>
      <c r="F373" s="156"/>
      <c r="G373" s="156"/>
      <c r="H373" s="242"/>
    </row>
    <row r="374" spans="1:8">
      <c r="A374" s="165"/>
      <c r="B374" s="241"/>
      <c r="C374" s="156"/>
      <c r="D374" s="156"/>
      <c r="E374" s="156"/>
      <c r="F374" s="156"/>
      <c r="G374" s="156"/>
      <c r="H374" s="242"/>
    </row>
    <row r="375" spans="1:8">
      <c r="A375" s="165"/>
      <c r="B375" s="241"/>
      <c r="C375" s="156"/>
      <c r="D375" s="156"/>
      <c r="E375" s="156"/>
      <c r="F375" s="156"/>
      <c r="G375" s="156"/>
      <c r="H375" s="242"/>
    </row>
    <row r="376" spans="1:8">
      <c r="A376" s="165"/>
      <c r="B376" s="241"/>
      <c r="C376" s="156"/>
      <c r="D376" s="156"/>
      <c r="E376" s="156"/>
      <c r="F376" s="156"/>
      <c r="G376" s="156"/>
      <c r="H376" s="242"/>
    </row>
    <row r="377" spans="1:8">
      <c r="A377" s="165"/>
      <c r="B377" s="241"/>
      <c r="C377" s="156"/>
      <c r="D377" s="156"/>
      <c r="E377" s="156"/>
      <c r="F377" s="156"/>
      <c r="G377" s="156"/>
      <c r="H377" s="242"/>
    </row>
    <row r="378" spans="1:8">
      <c r="A378" s="165"/>
      <c r="B378" s="241"/>
      <c r="C378" s="156"/>
      <c r="D378" s="156"/>
      <c r="E378" s="156"/>
      <c r="F378" s="156"/>
      <c r="G378" s="156"/>
      <c r="H378" s="242"/>
    </row>
    <row r="379" spans="1:8">
      <c r="A379" s="165"/>
      <c r="B379" s="241"/>
      <c r="C379" s="156"/>
      <c r="D379" s="156"/>
      <c r="E379" s="156"/>
      <c r="F379" s="156"/>
      <c r="G379" s="156"/>
      <c r="H379" s="242"/>
    </row>
    <row r="380" spans="1:8">
      <c r="A380" s="165"/>
      <c r="B380" s="241"/>
      <c r="C380" s="156"/>
      <c r="D380" s="156"/>
      <c r="E380" s="156"/>
      <c r="F380" s="156"/>
      <c r="G380" s="156"/>
      <c r="H380" s="242"/>
    </row>
    <row r="381" spans="1:8">
      <c r="A381" s="165"/>
      <c r="B381" s="241"/>
      <c r="C381" s="156"/>
      <c r="D381" s="156"/>
      <c r="E381" s="156"/>
      <c r="F381" s="156"/>
      <c r="G381" s="156"/>
      <c r="H381" s="242"/>
    </row>
    <row r="382" spans="1:8">
      <c r="A382" s="165"/>
      <c r="B382" s="241"/>
      <c r="C382" s="156"/>
      <c r="D382" s="156"/>
      <c r="E382" s="156"/>
      <c r="F382" s="156"/>
      <c r="G382" s="156"/>
      <c r="H382" s="242"/>
    </row>
    <row r="383" spans="1:8">
      <c r="A383" s="165"/>
      <c r="B383" s="241"/>
      <c r="C383" s="156"/>
      <c r="D383" s="156"/>
      <c r="E383" s="156"/>
      <c r="F383" s="156"/>
      <c r="G383" s="156"/>
      <c r="H383" s="242"/>
    </row>
    <row r="384" spans="1:8">
      <c r="A384" s="165"/>
      <c r="B384" s="241"/>
      <c r="C384" s="156"/>
      <c r="D384" s="156"/>
      <c r="E384" s="156"/>
      <c r="F384" s="156"/>
      <c r="G384" s="156"/>
      <c r="H384" s="242"/>
    </row>
    <row r="385" spans="1:8">
      <c r="A385" s="165"/>
      <c r="B385" s="241"/>
      <c r="C385" s="156"/>
      <c r="D385" s="156"/>
      <c r="E385" s="156"/>
      <c r="F385" s="156"/>
      <c r="G385" s="156"/>
      <c r="H385" s="242"/>
    </row>
    <row r="386" spans="1:8">
      <c r="A386" s="165"/>
      <c r="B386" s="241"/>
      <c r="C386" s="156"/>
      <c r="D386" s="156"/>
      <c r="E386" s="156"/>
      <c r="F386" s="156"/>
      <c r="G386" s="156"/>
      <c r="H386" s="242"/>
    </row>
    <row r="387" spans="1:8">
      <c r="A387" s="165"/>
      <c r="B387" s="241"/>
      <c r="C387" s="156"/>
      <c r="D387" s="156"/>
      <c r="E387" s="156"/>
      <c r="F387" s="156"/>
      <c r="G387" s="156"/>
      <c r="H387" s="242"/>
    </row>
    <row r="388" spans="1:8">
      <c r="A388" s="165"/>
      <c r="B388" s="241"/>
      <c r="C388" s="156"/>
      <c r="D388" s="156"/>
      <c r="E388" s="156"/>
      <c r="F388" s="156"/>
      <c r="G388" s="156"/>
      <c r="H388" s="242"/>
    </row>
    <row r="389" spans="1:8">
      <c r="A389" s="165"/>
      <c r="B389" s="241"/>
      <c r="C389" s="156"/>
      <c r="D389" s="156"/>
      <c r="E389" s="156"/>
      <c r="F389" s="156"/>
      <c r="G389" s="156"/>
      <c r="H389" s="242"/>
    </row>
    <row r="390" spans="1:8">
      <c r="A390" s="165"/>
      <c r="B390" s="241"/>
      <c r="C390" s="156"/>
      <c r="D390" s="156"/>
      <c r="E390" s="156"/>
      <c r="F390" s="156"/>
      <c r="G390" s="156"/>
      <c r="H390" s="242"/>
    </row>
    <row r="391" spans="1:8">
      <c r="A391" s="165"/>
      <c r="B391" s="241"/>
      <c r="C391" s="156"/>
      <c r="D391" s="156"/>
      <c r="E391" s="156"/>
      <c r="F391" s="156"/>
      <c r="G391" s="156"/>
      <c r="H391" s="242"/>
    </row>
    <row r="392" spans="1:8">
      <c r="A392" s="165"/>
      <c r="B392" s="241"/>
      <c r="C392" s="156"/>
      <c r="D392" s="156"/>
      <c r="E392" s="156"/>
      <c r="F392" s="156"/>
      <c r="G392" s="156"/>
      <c r="H392" s="242"/>
    </row>
    <row r="393" spans="1:8">
      <c r="A393" s="165"/>
      <c r="B393" s="241"/>
      <c r="C393" s="156"/>
      <c r="D393" s="156"/>
      <c r="E393" s="156"/>
      <c r="F393" s="156"/>
      <c r="G393" s="156"/>
      <c r="H393" s="242"/>
    </row>
    <row r="394" spans="1:8">
      <c r="A394" s="165"/>
      <c r="B394" s="241"/>
      <c r="C394" s="156"/>
      <c r="D394" s="156"/>
      <c r="E394" s="156"/>
      <c r="F394" s="156"/>
      <c r="G394" s="156"/>
      <c r="H394" s="242"/>
    </row>
    <row r="395" spans="1:8">
      <c r="A395" s="165"/>
      <c r="B395" s="241"/>
      <c r="C395" s="156"/>
      <c r="D395" s="156"/>
      <c r="E395" s="156"/>
      <c r="F395" s="156"/>
      <c r="G395" s="156"/>
      <c r="H395" s="242"/>
    </row>
    <row r="396" spans="1:8">
      <c r="A396" s="165"/>
      <c r="B396" s="241"/>
      <c r="C396" s="156"/>
      <c r="D396" s="156"/>
      <c r="E396" s="156"/>
      <c r="F396" s="156"/>
      <c r="G396" s="156"/>
      <c r="H396" s="242"/>
    </row>
    <row r="397" spans="1:8">
      <c r="A397" s="165"/>
      <c r="B397" s="241"/>
      <c r="C397" s="156"/>
      <c r="D397" s="156"/>
      <c r="E397" s="156"/>
      <c r="F397" s="156"/>
      <c r="G397" s="156"/>
      <c r="H397" s="242"/>
    </row>
    <row r="398" spans="1:8">
      <c r="A398" s="165"/>
      <c r="B398" s="241"/>
      <c r="C398" s="156"/>
      <c r="D398" s="156"/>
      <c r="E398" s="156"/>
      <c r="F398" s="156"/>
      <c r="G398" s="156"/>
      <c r="H398" s="242"/>
    </row>
    <row r="399" spans="1:8">
      <c r="A399" s="165"/>
      <c r="B399" s="241"/>
      <c r="C399" s="156"/>
      <c r="D399" s="156"/>
      <c r="E399" s="156"/>
      <c r="F399" s="156"/>
      <c r="G399" s="156"/>
      <c r="H399" s="242"/>
    </row>
    <row r="400" spans="1:8">
      <c r="A400" s="165"/>
      <c r="B400" s="241"/>
      <c r="C400" s="156"/>
      <c r="D400" s="156"/>
      <c r="E400" s="156"/>
      <c r="F400" s="156"/>
      <c r="G400" s="156"/>
      <c r="H400" s="242"/>
    </row>
    <row r="401" spans="1:8">
      <c r="A401" s="165"/>
      <c r="B401" s="241"/>
      <c r="C401" s="156"/>
      <c r="D401" s="156"/>
      <c r="E401" s="156"/>
      <c r="F401" s="156"/>
      <c r="G401" s="156"/>
      <c r="H401" s="242"/>
    </row>
    <row r="402" spans="1:8">
      <c r="A402" s="165"/>
      <c r="B402" s="241"/>
      <c r="C402" s="156"/>
      <c r="D402" s="156"/>
      <c r="E402" s="156"/>
      <c r="F402" s="156"/>
      <c r="G402" s="156"/>
      <c r="H402" s="242"/>
    </row>
    <row r="403" spans="1:8">
      <c r="A403" s="165"/>
      <c r="B403" s="241"/>
      <c r="C403" s="156"/>
      <c r="D403" s="156"/>
      <c r="E403" s="156"/>
      <c r="F403" s="156"/>
      <c r="G403" s="156"/>
      <c r="H403" s="242"/>
    </row>
    <row r="404" spans="1:8">
      <c r="A404" s="165"/>
      <c r="B404" s="241"/>
      <c r="C404" s="156"/>
      <c r="D404" s="156"/>
      <c r="E404" s="156"/>
      <c r="F404" s="156"/>
      <c r="G404" s="156"/>
      <c r="H404" s="242"/>
    </row>
    <row r="405" spans="1:8">
      <c r="A405" s="165"/>
      <c r="B405" s="241"/>
      <c r="C405" s="156"/>
      <c r="D405" s="156"/>
      <c r="E405" s="156"/>
      <c r="F405" s="156"/>
      <c r="G405" s="156"/>
      <c r="H405" s="242"/>
    </row>
    <row r="406" spans="1:8">
      <c r="A406" s="165"/>
      <c r="B406" s="241"/>
      <c r="C406" s="156"/>
      <c r="D406" s="156"/>
      <c r="E406" s="156"/>
      <c r="F406" s="156"/>
      <c r="G406" s="156"/>
      <c r="H406" s="242"/>
    </row>
    <row r="407" spans="1:8">
      <c r="A407" s="165"/>
      <c r="B407" s="241"/>
      <c r="C407" s="156"/>
      <c r="D407" s="156"/>
      <c r="E407" s="156"/>
      <c r="F407" s="156"/>
      <c r="G407" s="156"/>
      <c r="H407" s="242"/>
    </row>
    <row r="408" spans="1:8">
      <c r="A408" s="165"/>
      <c r="B408" s="241"/>
      <c r="C408" s="156"/>
      <c r="D408" s="156"/>
      <c r="E408" s="156"/>
      <c r="F408" s="156"/>
      <c r="G408" s="156"/>
      <c r="H408" s="242"/>
    </row>
    <row r="409" spans="1:8">
      <c r="A409" s="165"/>
      <c r="B409" s="241"/>
      <c r="C409" s="156"/>
      <c r="D409" s="156"/>
      <c r="E409" s="156"/>
      <c r="F409" s="156"/>
      <c r="G409" s="156"/>
      <c r="H409" s="242"/>
    </row>
    <row r="410" spans="1:8">
      <c r="A410" s="165"/>
      <c r="B410" s="241"/>
      <c r="C410" s="156"/>
      <c r="D410" s="156"/>
      <c r="E410" s="156"/>
      <c r="F410" s="156"/>
      <c r="G410" s="156"/>
      <c r="H410" s="242"/>
    </row>
    <row r="411" spans="1:8">
      <c r="A411" s="165"/>
      <c r="B411" s="241"/>
      <c r="C411" s="156"/>
      <c r="D411" s="156"/>
      <c r="E411" s="156"/>
      <c r="F411" s="156"/>
      <c r="G411" s="156"/>
      <c r="H411" s="242"/>
    </row>
    <row r="412" spans="1:8">
      <c r="A412" s="165"/>
      <c r="B412" s="241"/>
      <c r="C412" s="156"/>
      <c r="D412" s="156"/>
      <c r="E412" s="156"/>
      <c r="F412" s="156"/>
      <c r="G412" s="156"/>
      <c r="H412" s="242"/>
    </row>
    <row r="413" spans="1:8">
      <c r="A413" s="165"/>
      <c r="B413" s="241"/>
      <c r="C413" s="156"/>
      <c r="D413" s="156"/>
      <c r="E413" s="156"/>
      <c r="F413" s="156"/>
      <c r="G413" s="156"/>
      <c r="H413" s="242"/>
    </row>
    <row r="414" spans="1:8">
      <c r="A414" s="165"/>
      <c r="B414" s="241"/>
      <c r="C414" s="156"/>
      <c r="D414" s="156"/>
      <c r="E414" s="156"/>
      <c r="F414" s="156"/>
      <c r="G414" s="156"/>
      <c r="H414" s="242"/>
    </row>
    <row r="415" spans="1:8">
      <c r="A415" s="165"/>
      <c r="B415" s="241"/>
      <c r="C415" s="156"/>
      <c r="D415" s="156"/>
      <c r="E415" s="156"/>
      <c r="F415" s="156"/>
      <c r="G415" s="156"/>
      <c r="H415" s="242"/>
    </row>
    <row r="416" spans="1:8">
      <c r="A416" s="165"/>
      <c r="B416" s="241"/>
      <c r="C416" s="156"/>
      <c r="D416" s="156"/>
      <c r="E416" s="156"/>
      <c r="F416" s="156"/>
      <c r="G416" s="156"/>
      <c r="H416" s="242"/>
    </row>
    <row r="417" spans="1:8">
      <c r="A417" s="165"/>
      <c r="B417" s="241"/>
      <c r="C417" s="156"/>
      <c r="D417" s="156"/>
      <c r="E417" s="156"/>
      <c r="F417" s="156"/>
      <c r="G417" s="156"/>
      <c r="H417" s="242"/>
    </row>
    <row r="418" spans="1:8">
      <c r="A418" s="165"/>
      <c r="B418" s="241"/>
      <c r="C418" s="156"/>
      <c r="D418" s="156"/>
      <c r="E418" s="156"/>
      <c r="F418" s="156"/>
      <c r="G418" s="156"/>
      <c r="H418" s="242"/>
    </row>
    <row r="419" spans="1:8">
      <c r="A419" s="165"/>
      <c r="B419" s="241"/>
      <c r="C419" s="156"/>
      <c r="D419" s="156"/>
      <c r="E419" s="156"/>
      <c r="F419" s="156"/>
      <c r="G419" s="156"/>
      <c r="H419" s="242"/>
    </row>
    <row r="420" spans="1:8">
      <c r="A420" s="165"/>
      <c r="B420" s="241"/>
      <c r="C420" s="156"/>
      <c r="D420" s="156"/>
      <c r="E420" s="156"/>
      <c r="F420" s="156"/>
      <c r="G420" s="156"/>
      <c r="H420" s="242"/>
    </row>
    <row r="421" spans="1:8">
      <c r="A421" s="165"/>
      <c r="B421" s="241"/>
      <c r="C421" s="156"/>
      <c r="D421" s="156"/>
      <c r="E421" s="156"/>
      <c r="F421" s="156"/>
      <c r="G421" s="156"/>
      <c r="H421" s="242"/>
    </row>
    <row r="422" spans="1:8">
      <c r="A422" s="165"/>
      <c r="B422" s="241"/>
      <c r="C422" s="156"/>
      <c r="D422" s="156"/>
      <c r="E422" s="156"/>
      <c r="F422" s="156"/>
      <c r="G422" s="156"/>
      <c r="H422" s="242"/>
    </row>
    <row r="423" spans="1:8">
      <c r="A423" s="165"/>
      <c r="B423" s="241"/>
      <c r="C423" s="156"/>
      <c r="D423" s="156"/>
      <c r="E423" s="156"/>
      <c r="F423" s="156"/>
      <c r="G423" s="156"/>
      <c r="H423" s="242"/>
    </row>
    <row r="424" spans="1:8">
      <c r="A424" s="165"/>
      <c r="B424" s="241"/>
      <c r="C424" s="156"/>
      <c r="D424" s="156"/>
      <c r="E424" s="156"/>
      <c r="F424" s="156"/>
      <c r="G424" s="156"/>
      <c r="H424" s="242"/>
    </row>
    <row r="425" spans="1:8">
      <c r="A425" s="165"/>
      <c r="B425" s="241"/>
      <c r="C425" s="156"/>
      <c r="D425" s="156"/>
      <c r="E425" s="156"/>
      <c r="F425" s="156"/>
      <c r="G425" s="156"/>
      <c r="H425" s="242"/>
    </row>
    <row r="426" spans="1:8">
      <c r="A426" s="165"/>
      <c r="B426" s="241"/>
      <c r="C426" s="156"/>
      <c r="D426" s="156"/>
      <c r="E426" s="156"/>
      <c r="F426" s="156"/>
      <c r="G426" s="156"/>
      <c r="H426" s="242"/>
    </row>
    <row r="427" spans="1:8">
      <c r="A427" s="165"/>
      <c r="B427" s="241"/>
      <c r="C427" s="156"/>
      <c r="D427" s="156"/>
      <c r="E427" s="156"/>
      <c r="F427" s="156"/>
      <c r="G427" s="156"/>
      <c r="H427" s="242"/>
    </row>
    <row r="428" spans="1:8">
      <c r="A428" s="165"/>
      <c r="B428" s="241"/>
      <c r="C428" s="156"/>
      <c r="D428" s="156"/>
      <c r="E428" s="156"/>
      <c r="F428" s="156"/>
      <c r="G428" s="156"/>
      <c r="H428" s="242"/>
    </row>
    <row r="429" spans="1:8">
      <c r="A429" s="165"/>
      <c r="B429" s="241"/>
      <c r="C429" s="156"/>
      <c r="D429" s="156"/>
      <c r="E429" s="156"/>
      <c r="F429" s="156"/>
      <c r="G429" s="156"/>
      <c r="H429" s="242"/>
    </row>
    <row r="430" spans="1:8">
      <c r="A430" s="165"/>
      <c r="B430" s="241"/>
      <c r="C430" s="156"/>
      <c r="D430" s="156"/>
      <c r="E430" s="156"/>
      <c r="F430" s="156"/>
      <c r="G430" s="156"/>
      <c r="H430" s="242"/>
    </row>
    <row r="431" spans="1:8">
      <c r="A431" s="165"/>
      <c r="B431" s="241"/>
      <c r="C431" s="156"/>
      <c r="D431" s="156"/>
      <c r="E431" s="156"/>
      <c r="F431" s="156"/>
      <c r="G431" s="156"/>
      <c r="H431" s="242"/>
    </row>
    <row r="432" spans="1:8">
      <c r="A432" s="165"/>
      <c r="B432" s="241"/>
      <c r="C432" s="156"/>
      <c r="D432" s="156"/>
      <c r="E432" s="156"/>
      <c r="F432" s="156"/>
      <c r="G432" s="156"/>
      <c r="H432" s="242"/>
    </row>
    <row r="433" spans="1:8">
      <c r="A433" s="165"/>
      <c r="B433" s="241"/>
      <c r="C433" s="156"/>
      <c r="D433" s="156"/>
      <c r="E433" s="156"/>
      <c r="F433" s="156"/>
      <c r="G433" s="156"/>
      <c r="H433" s="242"/>
    </row>
    <row r="434" spans="1:8">
      <c r="A434" s="165"/>
      <c r="B434" s="241"/>
      <c r="C434" s="156"/>
      <c r="D434" s="156"/>
      <c r="E434" s="156"/>
      <c r="F434" s="156"/>
      <c r="G434" s="156"/>
      <c r="H434" s="242"/>
    </row>
  </sheetData>
  <sheetProtection selectLockedCells="1"/>
  <mergeCells count="13">
    <mergeCell ref="J42:K42"/>
    <mergeCell ref="O42:P42"/>
    <mergeCell ref="B44:G44"/>
    <mergeCell ref="B53:F56"/>
    <mergeCell ref="A3:B3"/>
    <mergeCell ref="O8:P8"/>
    <mergeCell ref="B11:G11"/>
    <mergeCell ref="B21:F24"/>
    <mergeCell ref="J26:K26"/>
    <mergeCell ref="I11:T11"/>
    <mergeCell ref="O26:P26"/>
    <mergeCell ref="B28:G28"/>
    <mergeCell ref="B37:F40"/>
  </mergeCells>
  <phoneticPr fontId="52" type="noConversion"/>
  <dataValidations count="2">
    <dataValidation type="list" allowBlank="1" showInputMessage="1" showErrorMessage="1" sqref="C13:C19" xr:uid="{00000000-0002-0000-0400-000000000000}">
      <formula1>$C$102:$C$107</formula1>
    </dataValidation>
    <dataValidation type="list" allowBlank="1" showInputMessage="1" showErrorMessage="1" sqref="E13:E19" xr:uid="{00000000-0002-0000-0400-000001000000}">
      <formula1>$E$102:$E$107</formula1>
    </dataValidation>
  </dataValidations>
  <pageMargins left="0.66" right="0.68" top="1.01" bottom="0.984251969" header="0.56999999999999995" footer="0.4921259845"/>
  <pageSetup paperSize="9" scale="44" orientation="landscape" horizontalDpi="300" verticalDpi="300" r:id="rId1"/>
  <headerFooter alignWithMargins="0">
    <oddHeader>&amp;F</oddHeader>
    <oddFooter>&amp;A</oddFooter>
  </headerFooter>
  <rowBreaks count="1" manualBreakCount="1">
    <brk id="25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indexed="9"/>
  </sheetPr>
  <dimension ref="A1:P30"/>
  <sheetViews>
    <sheetView zoomScaleSheetLayoutView="100" workbookViewId="0">
      <selection activeCell="B18" sqref="B18"/>
    </sheetView>
  </sheetViews>
  <sheetFormatPr baseColWidth="10" defaultColWidth="11.44140625" defaultRowHeight="12"/>
  <cols>
    <col min="1" max="1" width="32.6640625" style="11" customWidth="1"/>
    <col min="2" max="2" width="15.88671875" style="11" customWidth="1"/>
    <col min="3" max="3" width="7.44140625" style="19" customWidth="1"/>
    <col min="4" max="4" width="13.5546875" style="11" customWidth="1"/>
    <col min="5" max="5" width="12.6640625" style="11" customWidth="1"/>
    <col min="6" max="7" width="12.44140625" style="11" customWidth="1"/>
    <col min="8" max="8" width="14.6640625" style="26" customWidth="1"/>
    <col min="9" max="16" width="11.44140625" style="26"/>
    <col min="17" max="16384" width="11.44140625" style="11"/>
  </cols>
  <sheetData>
    <row r="1" spans="1:8" ht="19.5" customHeight="1">
      <c r="A1" s="317"/>
      <c r="B1" s="318" t="s">
        <v>227</v>
      </c>
      <c r="C1" s="318" t="s">
        <v>228</v>
      </c>
      <c r="D1" s="318" t="s">
        <v>229</v>
      </c>
      <c r="E1" s="318" t="s">
        <v>230</v>
      </c>
      <c r="F1" s="318" t="s">
        <v>231</v>
      </c>
      <c r="G1" s="319" t="s">
        <v>232</v>
      </c>
      <c r="H1" s="337" t="s">
        <v>59</v>
      </c>
    </row>
    <row r="2" spans="1:8">
      <c r="A2" s="320" t="s">
        <v>233</v>
      </c>
      <c r="B2" s="4"/>
      <c r="C2" s="5"/>
      <c r="D2" s="4"/>
      <c r="E2" s="4"/>
      <c r="F2" s="4"/>
      <c r="G2" s="321"/>
      <c r="H2" s="338"/>
    </row>
    <row r="3" spans="1:8" ht="11.4">
      <c r="A3" s="322"/>
      <c r="B3" s="276"/>
      <c r="C3" s="31"/>
      <c r="D3" s="277"/>
      <c r="E3" s="277"/>
      <c r="F3" s="277"/>
      <c r="G3" s="323"/>
      <c r="H3" s="339"/>
    </row>
    <row r="4" spans="1:8" ht="11.4">
      <c r="A4" s="324" t="s">
        <v>20</v>
      </c>
      <c r="B4" s="398"/>
      <c r="C4" s="399">
        <v>0.5</v>
      </c>
      <c r="D4" s="400">
        <f>B4*C4</f>
        <v>0</v>
      </c>
      <c r="E4" s="400">
        <f>B4-D4</f>
        <v>0</v>
      </c>
      <c r="F4" s="400">
        <f>E4-D4</f>
        <v>0</v>
      </c>
      <c r="G4" s="401">
        <f>IF(F4-D4&lt;0,0,F4-D4)</f>
        <v>0</v>
      </c>
      <c r="H4" s="402">
        <f>B4*1.21</f>
        <v>0</v>
      </c>
    </row>
    <row r="5" spans="1:8" ht="11.4">
      <c r="A5" s="247" t="s">
        <v>234</v>
      </c>
      <c r="B5" s="403">
        <f>SUM(B3:B4)</f>
        <v>0</v>
      </c>
      <c r="C5" s="404"/>
      <c r="D5" s="403">
        <f>SUM(D2:D4)</f>
        <v>0</v>
      </c>
      <c r="E5" s="403">
        <f>SUM(E2:E4)</f>
        <v>0</v>
      </c>
      <c r="F5" s="403">
        <f>SUM(F2:F4)</f>
        <v>0</v>
      </c>
      <c r="G5" s="403">
        <f>SUM(G2:G4)</f>
        <v>0</v>
      </c>
      <c r="H5" s="403">
        <f>SUM(H3:H4)</f>
        <v>0</v>
      </c>
    </row>
    <row r="6" spans="1:8" ht="11.4">
      <c r="A6" s="326"/>
      <c r="B6" s="8"/>
      <c r="C6" s="31"/>
      <c r="D6" s="8"/>
      <c r="E6" s="8"/>
      <c r="F6" s="8"/>
      <c r="G6" s="321"/>
      <c r="H6" s="341"/>
    </row>
    <row r="7" spans="1:8" ht="11.4">
      <c r="A7" s="320" t="s">
        <v>158</v>
      </c>
      <c r="B7" s="8"/>
      <c r="C7" s="31"/>
      <c r="D7" s="8"/>
      <c r="E7" s="8"/>
      <c r="F7" s="8"/>
      <c r="G7" s="321"/>
      <c r="H7" s="341"/>
    </row>
    <row r="8" spans="1:8" ht="11.4">
      <c r="A8" s="324" t="s">
        <v>235</v>
      </c>
      <c r="B8" s="135">
        <v>0</v>
      </c>
      <c r="C8" s="332">
        <v>0</v>
      </c>
      <c r="D8" s="136">
        <f t="shared" ref="D8:D22" si="0">B8*C8</f>
        <v>0</v>
      </c>
      <c r="E8" s="136">
        <f t="shared" ref="E8:E22" si="1">B8-D8</f>
        <v>0</v>
      </c>
      <c r="F8" s="136">
        <f>E8-D8</f>
        <v>0</v>
      </c>
      <c r="G8" s="325">
        <f>F8-D8</f>
        <v>0</v>
      </c>
      <c r="H8" s="340">
        <f>B8</f>
        <v>0</v>
      </c>
    </row>
    <row r="9" spans="1:8" ht="11.4">
      <c r="A9" s="324" t="s">
        <v>236</v>
      </c>
      <c r="B9" s="135"/>
      <c r="C9" s="332">
        <v>0.2</v>
      </c>
      <c r="D9" s="136">
        <f>+B9*C9</f>
        <v>0</v>
      </c>
      <c r="E9" s="136">
        <f>+B9-D9</f>
        <v>0</v>
      </c>
      <c r="F9" s="136">
        <f>+E9-D9</f>
        <v>0</v>
      </c>
      <c r="G9" s="325">
        <f>+F9-D9</f>
        <v>0</v>
      </c>
      <c r="H9" s="340">
        <f>+B9*1.21</f>
        <v>0</v>
      </c>
    </row>
    <row r="10" spans="1:8" ht="11.4">
      <c r="A10" s="324" t="s">
        <v>237</v>
      </c>
      <c r="B10" s="135"/>
      <c r="C10" s="332">
        <v>0.2</v>
      </c>
      <c r="D10" s="136">
        <f>+B10*C10</f>
        <v>0</v>
      </c>
      <c r="E10" s="136">
        <f>+B10-D10</f>
        <v>0</v>
      </c>
      <c r="F10" s="136">
        <f>+E10-D10</f>
        <v>0</v>
      </c>
      <c r="G10" s="325">
        <f>+F10-D10</f>
        <v>0</v>
      </c>
      <c r="H10" s="340">
        <f>+B10*1.21</f>
        <v>0</v>
      </c>
    </row>
    <row r="11" spans="1:8" ht="11.4">
      <c r="A11" s="324" t="s">
        <v>238</v>
      </c>
      <c r="B11" s="135"/>
      <c r="C11" s="332">
        <v>0.2</v>
      </c>
      <c r="D11" s="136">
        <f t="shared" si="0"/>
        <v>0</v>
      </c>
      <c r="E11" s="136">
        <f t="shared" si="1"/>
        <v>0</v>
      </c>
      <c r="F11" s="136">
        <f>E11-D11</f>
        <v>0</v>
      </c>
      <c r="G11" s="325">
        <f>F11-D11</f>
        <v>0</v>
      </c>
      <c r="H11" s="340">
        <f>B11*1.21</f>
        <v>0</v>
      </c>
    </row>
    <row r="12" spans="1:8" ht="11.4">
      <c r="A12" s="327"/>
      <c r="B12" s="8"/>
      <c r="C12" s="31"/>
      <c r="D12" s="8"/>
      <c r="E12" s="8"/>
      <c r="F12" s="8"/>
      <c r="G12" s="321"/>
      <c r="H12" s="341"/>
    </row>
    <row r="13" spans="1:8" ht="11.4">
      <c r="A13" s="247" t="s">
        <v>239</v>
      </c>
      <c r="B13" s="403">
        <f>SUM(B8:B11)</f>
        <v>0</v>
      </c>
      <c r="C13" s="404"/>
      <c r="D13" s="403">
        <f>SUM(D8:D12)</f>
        <v>0</v>
      </c>
      <c r="E13" s="403">
        <f t="shared" ref="E13:G13" si="2">SUM(E8:E12)</f>
        <v>0</v>
      </c>
      <c r="F13" s="403">
        <f t="shared" si="2"/>
        <v>0</v>
      </c>
      <c r="G13" s="403">
        <f t="shared" si="2"/>
        <v>0</v>
      </c>
      <c r="H13" s="403">
        <f>SUM(H8:H12)</f>
        <v>0</v>
      </c>
    </row>
    <row r="14" spans="1:8" ht="11.4">
      <c r="A14" s="324"/>
      <c r="B14" s="8"/>
      <c r="C14" s="31"/>
      <c r="D14" s="8"/>
      <c r="E14" s="8"/>
      <c r="F14" s="8"/>
      <c r="G14" s="321"/>
      <c r="H14" s="341"/>
    </row>
    <row r="15" spans="1:8" ht="11.4">
      <c r="A15" s="320" t="s">
        <v>159</v>
      </c>
      <c r="B15" s="8"/>
      <c r="C15" s="31"/>
      <c r="D15" s="8"/>
      <c r="E15" s="8"/>
      <c r="F15" s="8"/>
      <c r="G15" s="321"/>
      <c r="H15" s="341"/>
    </row>
    <row r="16" spans="1:8" ht="11.4">
      <c r="A16" s="324" t="s">
        <v>33</v>
      </c>
      <c r="B16" s="135"/>
      <c r="C16" s="332">
        <v>0</v>
      </c>
      <c r="D16" s="136">
        <f t="shared" si="0"/>
        <v>0</v>
      </c>
      <c r="E16" s="136">
        <f t="shared" si="1"/>
        <v>0</v>
      </c>
      <c r="F16" s="136">
        <f t="shared" ref="F16:F22" si="3">E16-D16</f>
        <v>0</v>
      </c>
      <c r="G16" s="325">
        <f t="shared" ref="G16:G22" si="4">F16-D16</f>
        <v>0</v>
      </c>
      <c r="H16" s="340">
        <f>B16</f>
        <v>0</v>
      </c>
    </row>
    <row r="17" spans="1:8" ht="11.4">
      <c r="A17" s="324" t="s">
        <v>35</v>
      </c>
      <c r="B17" s="135"/>
      <c r="C17" s="332">
        <f>1/20</f>
        <v>0.05</v>
      </c>
      <c r="D17" s="136">
        <f t="shared" si="0"/>
        <v>0</v>
      </c>
      <c r="E17" s="136">
        <f t="shared" si="1"/>
        <v>0</v>
      </c>
      <c r="F17" s="136">
        <f t="shared" si="3"/>
        <v>0</v>
      </c>
      <c r="G17" s="325">
        <f t="shared" si="4"/>
        <v>0</v>
      </c>
      <c r="H17" s="340">
        <f>B17*1.21</f>
        <v>0</v>
      </c>
    </row>
    <row r="18" spans="1:8" ht="22.8">
      <c r="A18" s="328" t="s">
        <v>37</v>
      </c>
      <c r="B18" s="137">
        <f>'Détails investissements'!M41</f>
        <v>0</v>
      </c>
      <c r="C18" s="332">
        <f>1/9</f>
        <v>0.1111111111111111</v>
      </c>
      <c r="D18" s="136">
        <f>B18*C18</f>
        <v>0</v>
      </c>
      <c r="E18" s="136">
        <f>B18-D18</f>
        <v>0</v>
      </c>
      <c r="F18" s="136">
        <f t="shared" si="3"/>
        <v>0</v>
      </c>
      <c r="G18" s="325">
        <f t="shared" si="4"/>
        <v>0</v>
      </c>
      <c r="H18" s="340">
        <f>'Détails investissements'!O41</f>
        <v>0</v>
      </c>
    </row>
    <row r="19" spans="1:8" ht="11.4">
      <c r="A19" s="324" t="s">
        <v>39</v>
      </c>
      <c r="B19" s="137">
        <f>'Détails investissements'!D41</f>
        <v>0</v>
      </c>
      <c r="C19" s="332">
        <v>0.2</v>
      </c>
      <c r="D19" s="136">
        <f t="shared" si="0"/>
        <v>0</v>
      </c>
      <c r="E19" s="136">
        <f t="shared" si="1"/>
        <v>0</v>
      </c>
      <c r="F19" s="136">
        <f t="shared" si="3"/>
        <v>0</v>
      </c>
      <c r="G19" s="325">
        <f t="shared" si="4"/>
        <v>0</v>
      </c>
      <c r="H19" s="340">
        <f>'Détails investissements'!F41</f>
        <v>0</v>
      </c>
    </row>
    <row r="20" spans="1:8" ht="11.4">
      <c r="A20" s="324" t="s">
        <v>240</v>
      </c>
      <c r="B20" s="135">
        <v>0</v>
      </c>
      <c r="C20" s="332">
        <v>0.2</v>
      </c>
      <c r="D20" s="136">
        <f t="shared" si="0"/>
        <v>0</v>
      </c>
      <c r="E20" s="136">
        <f t="shared" si="1"/>
        <v>0</v>
      </c>
      <c r="F20" s="136">
        <f t="shared" si="3"/>
        <v>0</v>
      </c>
      <c r="G20" s="325">
        <f t="shared" si="4"/>
        <v>0</v>
      </c>
      <c r="H20" s="340">
        <f>B20*1.21</f>
        <v>0</v>
      </c>
    </row>
    <row r="21" spans="1:8" ht="11.4">
      <c r="A21" s="324" t="s">
        <v>241</v>
      </c>
      <c r="B21" s="136" t="e">
        <f>#REF!</f>
        <v>#REF!</v>
      </c>
      <c r="C21" s="332">
        <v>0.25</v>
      </c>
      <c r="D21" s="136" t="e">
        <f t="shared" si="0"/>
        <v>#REF!</v>
      </c>
      <c r="E21" s="136" t="e">
        <f t="shared" si="1"/>
        <v>#REF!</v>
      </c>
      <c r="F21" s="136" t="e">
        <f t="shared" si="3"/>
        <v>#REF!</v>
      </c>
      <c r="G21" s="325" t="e">
        <f t="shared" si="4"/>
        <v>#REF!</v>
      </c>
      <c r="H21" s="342" t="e">
        <f>B21</f>
        <v>#REF!</v>
      </c>
    </row>
    <row r="22" spans="1:8" ht="11.4">
      <c r="A22" s="324" t="s">
        <v>43</v>
      </c>
      <c r="B22" s="135"/>
      <c r="C22" s="332">
        <v>0.33</v>
      </c>
      <c r="D22" s="136">
        <f t="shared" si="0"/>
        <v>0</v>
      </c>
      <c r="E22" s="136">
        <f t="shared" si="1"/>
        <v>0</v>
      </c>
      <c r="F22" s="136">
        <f t="shared" si="3"/>
        <v>0</v>
      </c>
      <c r="G22" s="325">
        <f t="shared" si="4"/>
        <v>0</v>
      </c>
      <c r="H22" s="340">
        <f>B22*1.21</f>
        <v>0</v>
      </c>
    </row>
    <row r="23" spans="1:8" ht="11.4">
      <c r="A23" s="324"/>
      <c r="B23" s="8"/>
      <c r="C23" s="31"/>
      <c r="D23" s="8"/>
      <c r="E23" s="8"/>
      <c r="F23" s="8"/>
      <c r="G23" s="321"/>
      <c r="H23" s="341"/>
    </row>
    <row r="24" spans="1:8" ht="11.4">
      <c r="A24" s="247" t="s">
        <v>242</v>
      </c>
      <c r="B24" s="403" t="e">
        <f>SUM(B16:B23)</f>
        <v>#REF!</v>
      </c>
      <c r="C24" s="404"/>
      <c r="D24" s="403" t="e">
        <f>SUM(D16:D23)</f>
        <v>#REF!</v>
      </c>
      <c r="E24" s="403" t="e">
        <f>SUM(E16:E23)</f>
        <v>#REF!</v>
      </c>
      <c r="F24" s="403" t="e">
        <f>SUM(F16:F23)</f>
        <v>#REF!</v>
      </c>
      <c r="G24" s="403" t="e">
        <f>SUM(G16:G23)</f>
        <v>#REF!</v>
      </c>
      <c r="H24" s="403" t="e">
        <f>SUM(H16:H23)</f>
        <v>#REF!</v>
      </c>
    </row>
    <row r="25" spans="1:8" ht="11.4">
      <c r="A25" s="326"/>
      <c r="B25" s="8"/>
      <c r="C25" s="9"/>
      <c r="D25" s="8"/>
      <c r="E25" s="8"/>
      <c r="F25" s="8"/>
      <c r="G25" s="321"/>
      <c r="H25" s="343"/>
    </row>
    <row r="26" spans="1:8" ht="12.6" thickBot="1">
      <c r="A26" s="329" t="s">
        <v>60</v>
      </c>
      <c r="B26" s="330" t="e">
        <f>B5+B13+B24</f>
        <v>#REF!</v>
      </c>
      <c r="C26" s="330"/>
      <c r="D26" s="330" t="e">
        <f>D5+D13+D24</f>
        <v>#REF!</v>
      </c>
      <c r="E26" s="330" t="e">
        <f>E5+E13+E24</f>
        <v>#REF!</v>
      </c>
      <c r="F26" s="330" t="e">
        <f>F5+F13+F24</f>
        <v>#REF!</v>
      </c>
      <c r="G26" s="331" t="e">
        <f>G5+G13+G24</f>
        <v>#REF!</v>
      </c>
      <c r="H26" s="330" t="e">
        <f>H5+H13+H24</f>
        <v>#REF!</v>
      </c>
    </row>
    <row r="27" spans="1:8" ht="12.6" thickBot="1"/>
    <row r="28" spans="1:8">
      <c r="A28" s="536" t="s">
        <v>243</v>
      </c>
      <c r="B28" s="537" t="s">
        <v>244</v>
      </c>
      <c r="C28" s="538"/>
      <c r="D28" s="539"/>
    </row>
    <row r="29" spans="1:8">
      <c r="A29" s="540" t="s">
        <v>245</v>
      </c>
      <c r="B29" s="541" t="s">
        <v>246</v>
      </c>
      <c r="C29" s="542"/>
      <c r="D29" s="539"/>
    </row>
    <row r="30" spans="1:8" ht="12.6" thickBot="1">
      <c r="A30" s="543"/>
      <c r="B30" s="544" t="s">
        <v>247</v>
      </c>
      <c r="C30" s="545"/>
    </row>
  </sheetData>
  <sheetProtection selectLockedCells="1"/>
  <phoneticPr fontId="0" type="noConversion"/>
  <hyperlinks>
    <hyperlink ref="B28" r:id="rId1" xr:uid="{00000000-0004-0000-0500-000000000000}"/>
    <hyperlink ref="B29" r:id="rId2" xr:uid="{00000000-0004-0000-0500-000001000000}"/>
    <hyperlink ref="B30" r:id="rId3" xr:uid="{00000000-0004-0000-0500-000002000000}"/>
  </hyperlinks>
  <pageMargins left="0.78740157499999996" right="0.78740157499999996" top="0.984251969" bottom="0.984251969" header="0.4921259845" footer="0.4921259845"/>
  <pageSetup paperSize="9" scale="90" orientation="landscape" horizontalDpi="300" verticalDpi="300" r:id="rId4"/>
  <headerFooter alignWithMargins="0">
    <oddHeader>&amp;F</oddHeader>
    <oddFooter>&amp;A</oddFoot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P114"/>
  <sheetViews>
    <sheetView zoomScaleSheetLayoutView="100" workbookViewId="0">
      <selection activeCell="A15" sqref="A15"/>
    </sheetView>
  </sheetViews>
  <sheetFormatPr baseColWidth="10" defaultColWidth="11.44140625" defaultRowHeight="13.2"/>
  <cols>
    <col min="1" max="1" width="28.6640625" style="124" customWidth="1"/>
    <col min="2" max="2" width="11.88671875" style="124" bestFit="1" customWidth="1"/>
    <col min="3" max="3" width="11.44140625" style="124"/>
    <col min="4" max="4" width="11.88671875" style="124" bestFit="1" customWidth="1"/>
    <col min="5" max="6" width="11.88671875" style="124" customWidth="1"/>
    <col min="7" max="9" width="11.44140625" style="124"/>
    <col min="10" max="10" width="17.44140625" style="124" customWidth="1"/>
    <col min="11" max="11" width="11.88671875" style="124" bestFit="1" customWidth="1"/>
    <col min="12" max="12" width="11.44140625" style="124"/>
    <col min="13" max="14" width="11.88671875" style="124" bestFit="1" customWidth="1"/>
    <col min="15" max="15" width="11.88671875" style="124" customWidth="1"/>
    <col min="16" max="16" width="12.33203125" style="124" customWidth="1"/>
    <col min="17" max="16384" width="11.44140625" style="124"/>
  </cols>
  <sheetData>
    <row r="1" spans="1:16" ht="16.2">
      <c r="A1" s="123" t="s">
        <v>248</v>
      </c>
    </row>
    <row r="3" spans="1:16" s="129" customFormat="1" ht="32.25" customHeight="1">
      <c r="A3" s="130" t="s">
        <v>249</v>
      </c>
      <c r="B3" s="590" t="s">
        <v>250</v>
      </c>
      <c r="C3" s="590" t="s">
        <v>251</v>
      </c>
      <c r="D3" s="590" t="s">
        <v>252</v>
      </c>
      <c r="E3" s="590" t="s">
        <v>253</v>
      </c>
      <c r="F3" s="590" t="s">
        <v>254</v>
      </c>
      <c r="G3" s="590" t="s">
        <v>255</v>
      </c>
      <c r="J3" s="131" t="s">
        <v>256</v>
      </c>
      <c r="K3" s="590" t="s">
        <v>250</v>
      </c>
      <c r="L3" s="590" t="s">
        <v>251</v>
      </c>
      <c r="M3" s="590" t="s">
        <v>252</v>
      </c>
      <c r="N3" s="590" t="s">
        <v>257</v>
      </c>
      <c r="O3" s="590" t="s">
        <v>254</v>
      </c>
      <c r="P3" s="590" t="s">
        <v>255</v>
      </c>
    </row>
    <row r="4" spans="1:16">
      <c r="A4" s="562"/>
      <c r="B4" s="564">
        <v>0</v>
      </c>
      <c r="C4" s="563">
        <v>0</v>
      </c>
      <c r="D4" s="565">
        <f>B4*C4</f>
        <v>0</v>
      </c>
      <c r="E4" s="591">
        <v>1</v>
      </c>
      <c r="F4" s="565">
        <f>B4*C4*E4</f>
        <v>0</v>
      </c>
      <c r="G4" s="564"/>
      <c r="J4" s="562" t="s">
        <v>258</v>
      </c>
      <c r="K4" s="561"/>
      <c r="L4" s="563"/>
      <c r="M4" s="565">
        <f>K4*L4</f>
        <v>0</v>
      </c>
      <c r="N4" s="561"/>
      <c r="O4" s="565">
        <f>K4*L4*N4</f>
        <v>0</v>
      </c>
      <c r="P4" s="564"/>
    </row>
    <row r="5" spans="1:16">
      <c r="A5" s="562"/>
      <c r="B5" s="561"/>
      <c r="C5" s="563"/>
      <c r="D5" s="565">
        <f>B5*C5</f>
        <v>0</v>
      </c>
      <c r="E5" s="591"/>
      <c r="F5" s="565">
        <f t="shared" ref="F5:F40" si="0">B5*C5*E5</f>
        <v>0</v>
      </c>
      <c r="G5" s="564"/>
      <c r="J5" s="562" t="s">
        <v>258</v>
      </c>
      <c r="K5" s="561"/>
      <c r="L5" s="563"/>
      <c r="M5" s="565">
        <f t="shared" ref="M5:M40" si="1">K5*L5</f>
        <v>0</v>
      </c>
      <c r="N5" s="561"/>
      <c r="O5" s="565">
        <f t="shared" ref="O5:O40" si="2">K5*L5*N5</f>
        <v>0</v>
      </c>
      <c r="P5" s="564"/>
    </row>
    <row r="6" spans="1:16">
      <c r="A6" s="562" t="s">
        <v>258</v>
      </c>
      <c r="B6" s="561"/>
      <c r="C6" s="563"/>
      <c r="D6" s="565">
        <f>B6*C6</f>
        <v>0</v>
      </c>
      <c r="E6" s="591"/>
      <c r="F6" s="565">
        <f t="shared" si="0"/>
        <v>0</v>
      </c>
      <c r="G6" s="564"/>
      <c r="J6" s="562" t="s">
        <v>258</v>
      </c>
      <c r="K6" s="561"/>
      <c r="L6" s="563"/>
      <c r="M6" s="565">
        <f t="shared" si="1"/>
        <v>0</v>
      </c>
      <c r="N6" s="561"/>
      <c r="O6" s="565">
        <f t="shared" si="2"/>
        <v>0</v>
      </c>
      <c r="P6" s="564"/>
    </row>
    <row r="7" spans="1:16">
      <c r="A7" s="562" t="s">
        <v>258</v>
      </c>
      <c r="B7" s="561"/>
      <c r="C7" s="563"/>
      <c r="D7" s="565">
        <f t="shared" ref="D7:D40" si="3">B7*C7</f>
        <v>0</v>
      </c>
      <c r="E7" s="591"/>
      <c r="F7" s="565">
        <f t="shared" si="0"/>
        <v>0</v>
      </c>
      <c r="G7" s="564"/>
      <c r="J7" s="562" t="s">
        <v>258</v>
      </c>
      <c r="K7" s="561"/>
      <c r="L7" s="563"/>
      <c r="M7" s="565">
        <f t="shared" si="1"/>
        <v>0</v>
      </c>
      <c r="N7" s="561"/>
      <c r="O7" s="565">
        <f t="shared" si="2"/>
        <v>0</v>
      </c>
      <c r="P7" s="564"/>
    </row>
    <row r="8" spans="1:16">
      <c r="A8" s="562" t="s">
        <v>258</v>
      </c>
      <c r="B8" s="561"/>
      <c r="C8" s="563"/>
      <c r="D8" s="565">
        <f t="shared" si="3"/>
        <v>0</v>
      </c>
      <c r="E8" s="591"/>
      <c r="F8" s="565">
        <f t="shared" si="0"/>
        <v>0</v>
      </c>
      <c r="G8" s="564"/>
      <c r="J8" s="562" t="s">
        <v>258</v>
      </c>
      <c r="K8" s="561"/>
      <c r="L8" s="563"/>
      <c r="M8" s="565">
        <f t="shared" si="1"/>
        <v>0</v>
      </c>
      <c r="N8" s="561"/>
      <c r="O8" s="565">
        <f t="shared" si="2"/>
        <v>0</v>
      </c>
      <c r="P8" s="564"/>
    </row>
    <row r="9" spans="1:16">
      <c r="A9" s="562" t="s">
        <v>258</v>
      </c>
      <c r="B9" s="561"/>
      <c r="C9" s="563"/>
      <c r="D9" s="565">
        <f t="shared" si="3"/>
        <v>0</v>
      </c>
      <c r="E9" s="591"/>
      <c r="F9" s="565">
        <f t="shared" si="0"/>
        <v>0</v>
      </c>
      <c r="G9" s="564"/>
      <c r="J9" s="562" t="s">
        <v>258</v>
      </c>
      <c r="K9" s="561"/>
      <c r="L9" s="563"/>
      <c r="M9" s="565">
        <f t="shared" si="1"/>
        <v>0</v>
      </c>
      <c r="N9" s="561"/>
      <c r="O9" s="565">
        <f t="shared" si="2"/>
        <v>0</v>
      </c>
      <c r="P9" s="564"/>
    </row>
    <row r="10" spans="1:16">
      <c r="A10" s="562" t="s">
        <v>258</v>
      </c>
      <c r="B10" s="561"/>
      <c r="C10" s="563"/>
      <c r="D10" s="565">
        <f t="shared" si="3"/>
        <v>0</v>
      </c>
      <c r="E10" s="591"/>
      <c r="F10" s="565">
        <f t="shared" si="0"/>
        <v>0</v>
      </c>
      <c r="G10" s="564"/>
      <c r="J10" s="562" t="s">
        <v>258</v>
      </c>
      <c r="K10" s="561"/>
      <c r="L10" s="563"/>
      <c r="M10" s="565">
        <f t="shared" si="1"/>
        <v>0</v>
      </c>
      <c r="N10" s="561"/>
      <c r="O10" s="565">
        <f t="shared" si="2"/>
        <v>0</v>
      </c>
      <c r="P10" s="564"/>
    </row>
    <row r="11" spans="1:16">
      <c r="A11" s="562" t="s">
        <v>258</v>
      </c>
      <c r="B11" s="561"/>
      <c r="C11" s="563"/>
      <c r="D11" s="565">
        <f t="shared" si="3"/>
        <v>0</v>
      </c>
      <c r="E11" s="591"/>
      <c r="F11" s="565">
        <f t="shared" si="0"/>
        <v>0</v>
      </c>
      <c r="G11" s="564"/>
      <c r="J11" s="562" t="s">
        <v>258</v>
      </c>
      <c r="K11" s="561"/>
      <c r="L11" s="563"/>
      <c r="M11" s="565">
        <f t="shared" si="1"/>
        <v>0</v>
      </c>
      <c r="N11" s="561"/>
      <c r="O11" s="565">
        <f t="shared" si="2"/>
        <v>0</v>
      </c>
      <c r="P11" s="564"/>
    </row>
    <row r="12" spans="1:16">
      <c r="A12" s="562" t="s">
        <v>258</v>
      </c>
      <c r="B12" s="561"/>
      <c r="C12" s="563"/>
      <c r="D12" s="565">
        <f t="shared" si="3"/>
        <v>0</v>
      </c>
      <c r="E12" s="591"/>
      <c r="F12" s="565">
        <f t="shared" si="0"/>
        <v>0</v>
      </c>
      <c r="G12" s="564"/>
      <c r="J12" s="562" t="s">
        <v>258</v>
      </c>
      <c r="K12" s="561"/>
      <c r="L12" s="563"/>
      <c r="M12" s="565">
        <f t="shared" si="1"/>
        <v>0</v>
      </c>
      <c r="N12" s="561"/>
      <c r="O12" s="565">
        <f t="shared" si="2"/>
        <v>0</v>
      </c>
      <c r="P12" s="564"/>
    </row>
    <row r="13" spans="1:16">
      <c r="A13" s="562" t="s">
        <v>258</v>
      </c>
      <c r="B13" s="561"/>
      <c r="C13" s="563"/>
      <c r="D13" s="565">
        <f t="shared" si="3"/>
        <v>0</v>
      </c>
      <c r="E13" s="591"/>
      <c r="F13" s="565">
        <f t="shared" si="0"/>
        <v>0</v>
      </c>
      <c r="G13" s="564"/>
      <c r="J13" s="562" t="s">
        <v>258</v>
      </c>
      <c r="K13" s="561"/>
      <c r="L13" s="563"/>
      <c r="M13" s="565">
        <f t="shared" si="1"/>
        <v>0</v>
      </c>
      <c r="N13" s="561"/>
      <c r="O13" s="565">
        <f t="shared" si="2"/>
        <v>0</v>
      </c>
      <c r="P13" s="564"/>
    </row>
    <row r="14" spans="1:16">
      <c r="A14" s="562" t="s">
        <v>258</v>
      </c>
      <c r="B14" s="561"/>
      <c r="C14" s="563"/>
      <c r="D14" s="565">
        <f t="shared" si="3"/>
        <v>0</v>
      </c>
      <c r="E14" s="591"/>
      <c r="F14" s="565">
        <f t="shared" si="0"/>
        <v>0</v>
      </c>
      <c r="G14" s="564"/>
      <c r="J14" s="562" t="s">
        <v>258</v>
      </c>
      <c r="K14" s="561"/>
      <c r="L14" s="563"/>
      <c r="M14" s="565">
        <f t="shared" si="1"/>
        <v>0</v>
      </c>
      <c r="N14" s="561"/>
      <c r="O14" s="565">
        <f t="shared" si="2"/>
        <v>0</v>
      </c>
      <c r="P14" s="564"/>
    </row>
    <row r="15" spans="1:16">
      <c r="A15" s="562" t="s">
        <v>258</v>
      </c>
      <c r="B15" s="561"/>
      <c r="C15" s="563"/>
      <c r="D15" s="565">
        <f t="shared" si="3"/>
        <v>0</v>
      </c>
      <c r="E15" s="591"/>
      <c r="F15" s="565">
        <f t="shared" si="0"/>
        <v>0</v>
      </c>
      <c r="G15" s="564"/>
      <c r="J15" s="562" t="s">
        <v>258</v>
      </c>
      <c r="K15" s="561"/>
      <c r="L15" s="563"/>
      <c r="M15" s="565">
        <f t="shared" si="1"/>
        <v>0</v>
      </c>
      <c r="N15" s="561"/>
      <c r="O15" s="565">
        <f t="shared" si="2"/>
        <v>0</v>
      </c>
      <c r="P15" s="564"/>
    </row>
    <row r="16" spans="1:16">
      <c r="A16" s="562" t="s">
        <v>258</v>
      </c>
      <c r="B16" s="561"/>
      <c r="C16" s="563"/>
      <c r="D16" s="565">
        <f t="shared" si="3"/>
        <v>0</v>
      </c>
      <c r="E16" s="591"/>
      <c r="F16" s="565">
        <f t="shared" si="0"/>
        <v>0</v>
      </c>
      <c r="G16" s="564"/>
      <c r="J16" s="562" t="s">
        <v>258</v>
      </c>
      <c r="K16" s="561"/>
      <c r="L16" s="563"/>
      <c r="M16" s="565">
        <f t="shared" si="1"/>
        <v>0</v>
      </c>
      <c r="N16" s="561"/>
      <c r="O16" s="565">
        <f t="shared" si="2"/>
        <v>0</v>
      </c>
      <c r="P16" s="564"/>
    </row>
    <row r="17" spans="1:16">
      <c r="A17" s="562" t="s">
        <v>258</v>
      </c>
      <c r="B17" s="561"/>
      <c r="C17" s="563"/>
      <c r="D17" s="565">
        <f t="shared" si="3"/>
        <v>0</v>
      </c>
      <c r="E17" s="591"/>
      <c r="F17" s="565">
        <f t="shared" si="0"/>
        <v>0</v>
      </c>
      <c r="G17" s="564"/>
      <c r="J17" s="562" t="s">
        <v>258</v>
      </c>
      <c r="K17" s="561"/>
      <c r="L17" s="563"/>
      <c r="M17" s="565">
        <f t="shared" si="1"/>
        <v>0</v>
      </c>
      <c r="N17" s="561"/>
      <c r="O17" s="565">
        <f t="shared" si="2"/>
        <v>0</v>
      </c>
      <c r="P17" s="564"/>
    </row>
    <row r="18" spans="1:16">
      <c r="A18" s="562" t="s">
        <v>258</v>
      </c>
      <c r="B18" s="561"/>
      <c r="C18" s="563"/>
      <c r="D18" s="565">
        <f t="shared" si="3"/>
        <v>0</v>
      </c>
      <c r="E18" s="591"/>
      <c r="F18" s="565">
        <f t="shared" si="0"/>
        <v>0</v>
      </c>
      <c r="G18" s="564"/>
      <c r="J18" s="562" t="s">
        <v>258</v>
      </c>
      <c r="K18" s="561"/>
      <c r="L18" s="563"/>
      <c r="M18" s="565">
        <f t="shared" si="1"/>
        <v>0</v>
      </c>
      <c r="N18" s="561"/>
      <c r="O18" s="565">
        <f t="shared" si="2"/>
        <v>0</v>
      </c>
      <c r="P18" s="564"/>
    </row>
    <row r="19" spans="1:16">
      <c r="A19" s="562" t="s">
        <v>258</v>
      </c>
      <c r="B19" s="561"/>
      <c r="C19" s="563"/>
      <c r="D19" s="565">
        <f t="shared" si="3"/>
        <v>0</v>
      </c>
      <c r="E19" s="591"/>
      <c r="F19" s="565">
        <f t="shared" si="0"/>
        <v>0</v>
      </c>
      <c r="G19" s="564"/>
      <c r="J19" s="562" t="s">
        <v>258</v>
      </c>
      <c r="K19" s="561"/>
      <c r="L19" s="563"/>
      <c r="M19" s="565">
        <f t="shared" si="1"/>
        <v>0</v>
      </c>
      <c r="N19" s="561"/>
      <c r="O19" s="565">
        <f t="shared" si="2"/>
        <v>0</v>
      </c>
      <c r="P19" s="564"/>
    </row>
    <row r="20" spans="1:16">
      <c r="A20" s="562" t="s">
        <v>258</v>
      </c>
      <c r="B20" s="561"/>
      <c r="C20" s="563"/>
      <c r="D20" s="565">
        <f t="shared" si="3"/>
        <v>0</v>
      </c>
      <c r="E20" s="591"/>
      <c r="F20" s="565">
        <f t="shared" si="0"/>
        <v>0</v>
      </c>
      <c r="G20" s="564"/>
      <c r="J20" s="562" t="s">
        <v>258</v>
      </c>
      <c r="K20" s="561"/>
      <c r="L20" s="563"/>
      <c r="M20" s="565">
        <f t="shared" si="1"/>
        <v>0</v>
      </c>
      <c r="N20" s="561"/>
      <c r="O20" s="565">
        <f t="shared" si="2"/>
        <v>0</v>
      </c>
      <c r="P20" s="564"/>
    </row>
    <row r="21" spans="1:16">
      <c r="A21" s="562" t="s">
        <v>258</v>
      </c>
      <c r="B21" s="561"/>
      <c r="C21" s="563"/>
      <c r="D21" s="565">
        <f t="shared" si="3"/>
        <v>0</v>
      </c>
      <c r="E21" s="591"/>
      <c r="F21" s="565">
        <f t="shared" si="0"/>
        <v>0</v>
      </c>
      <c r="G21" s="564"/>
      <c r="J21" s="562" t="s">
        <v>258</v>
      </c>
      <c r="K21" s="561"/>
      <c r="L21" s="563"/>
      <c r="M21" s="565">
        <f t="shared" si="1"/>
        <v>0</v>
      </c>
      <c r="N21" s="561"/>
      <c r="O21" s="565">
        <f t="shared" si="2"/>
        <v>0</v>
      </c>
      <c r="P21" s="564"/>
    </row>
    <row r="22" spans="1:16">
      <c r="A22" s="562" t="s">
        <v>258</v>
      </c>
      <c r="B22" s="561"/>
      <c r="C22" s="563"/>
      <c r="D22" s="565">
        <f t="shared" si="3"/>
        <v>0</v>
      </c>
      <c r="E22" s="591"/>
      <c r="F22" s="565">
        <f t="shared" si="0"/>
        <v>0</v>
      </c>
      <c r="G22" s="564"/>
      <c r="J22" s="562" t="s">
        <v>258</v>
      </c>
      <c r="K22" s="561"/>
      <c r="L22" s="563"/>
      <c r="M22" s="565">
        <f t="shared" si="1"/>
        <v>0</v>
      </c>
      <c r="N22" s="561"/>
      <c r="O22" s="565">
        <f t="shared" si="2"/>
        <v>0</v>
      </c>
      <c r="P22" s="564"/>
    </row>
    <row r="23" spans="1:16">
      <c r="A23" s="562" t="s">
        <v>258</v>
      </c>
      <c r="B23" s="561"/>
      <c r="C23" s="563"/>
      <c r="D23" s="565">
        <f t="shared" si="3"/>
        <v>0</v>
      </c>
      <c r="E23" s="591"/>
      <c r="F23" s="565">
        <f t="shared" si="0"/>
        <v>0</v>
      </c>
      <c r="G23" s="564"/>
      <c r="J23" s="562" t="s">
        <v>258</v>
      </c>
      <c r="K23" s="561"/>
      <c r="L23" s="563"/>
      <c r="M23" s="565">
        <f t="shared" si="1"/>
        <v>0</v>
      </c>
      <c r="N23" s="561"/>
      <c r="O23" s="565">
        <f t="shared" si="2"/>
        <v>0</v>
      </c>
      <c r="P23" s="564"/>
    </row>
    <row r="24" spans="1:16">
      <c r="A24" s="562" t="s">
        <v>258</v>
      </c>
      <c r="B24" s="561"/>
      <c r="C24" s="563"/>
      <c r="D24" s="565">
        <f t="shared" si="3"/>
        <v>0</v>
      </c>
      <c r="E24" s="591"/>
      <c r="F24" s="565">
        <f t="shared" si="0"/>
        <v>0</v>
      </c>
      <c r="G24" s="564"/>
      <c r="J24" s="562" t="s">
        <v>258</v>
      </c>
      <c r="K24" s="561"/>
      <c r="L24" s="563"/>
      <c r="M24" s="565">
        <f t="shared" si="1"/>
        <v>0</v>
      </c>
      <c r="N24" s="561"/>
      <c r="O24" s="565">
        <f t="shared" si="2"/>
        <v>0</v>
      </c>
      <c r="P24" s="564"/>
    </row>
    <row r="25" spans="1:16">
      <c r="A25" s="562" t="s">
        <v>258</v>
      </c>
      <c r="B25" s="561"/>
      <c r="C25" s="563"/>
      <c r="D25" s="565">
        <f t="shared" si="3"/>
        <v>0</v>
      </c>
      <c r="E25" s="591"/>
      <c r="F25" s="565">
        <f t="shared" si="0"/>
        <v>0</v>
      </c>
      <c r="G25" s="564"/>
      <c r="J25" s="562" t="s">
        <v>258</v>
      </c>
      <c r="K25" s="561"/>
      <c r="L25" s="563"/>
      <c r="M25" s="565">
        <f t="shared" si="1"/>
        <v>0</v>
      </c>
      <c r="N25" s="561"/>
      <c r="O25" s="565">
        <f t="shared" si="2"/>
        <v>0</v>
      </c>
      <c r="P25" s="564"/>
    </row>
    <row r="26" spans="1:16">
      <c r="A26" s="562" t="s">
        <v>258</v>
      </c>
      <c r="B26" s="561"/>
      <c r="C26" s="563"/>
      <c r="D26" s="565">
        <f t="shared" si="3"/>
        <v>0</v>
      </c>
      <c r="E26" s="591"/>
      <c r="F26" s="565">
        <f t="shared" si="0"/>
        <v>0</v>
      </c>
      <c r="G26" s="564"/>
      <c r="J26" s="562" t="s">
        <v>258</v>
      </c>
      <c r="K26" s="561"/>
      <c r="L26" s="563"/>
      <c r="M26" s="565">
        <f t="shared" si="1"/>
        <v>0</v>
      </c>
      <c r="N26" s="561"/>
      <c r="O26" s="565">
        <f t="shared" si="2"/>
        <v>0</v>
      </c>
      <c r="P26" s="564"/>
    </row>
    <row r="27" spans="1:16">
      <c r="A27" s="562" t="s">
        <v>258</v>
      </c>
      <c r="B27" s="561"/>
      <c r="C27" s="563"/>
      <c r="D27" s="565">
        <f t="shared" ref="D27:D39" si="4">B27*C27</f>
        <v>0</v>
      </c>
      <c r="E27" s="591"/>
      <c r="F27" s="565">
        <f t="shared" ref="F27:F39" si="5">B27*C27*E27</f>
        <v>0</v>
      </c>
      <c r="G27" s="564"/>
      <c r="J27" s="562" t="s">
        <v>258</v>
      </c>
      <c r="K27" s="561"/>
      <c r="L27" s="563"/>
      <c r="M27" s="565">
        <f t="shared" ref="M27:M39" si="6">K27*L27</f>
        <v>0</v>
      </c>
      <c r="N27" s="561"/>
      <c r="O27" s="565">
        <f t="shared" ref="O27:O39" si="7">K27*L27*N27</f>
        <v>0</v>
      </c>
      <c r="P27" s="564"/>
    </row>
    <row r="28" spans="1:16">
      <c r="A28" s="562" t="s">
        <v>258</v>
      </c>
      <c r="B28" s="561"/>
      <c r="C28" s="563"/>
      <c r="D28" s="565">
        <f t="shared" si="4"/>
        <v>0</v>
      </c>
      <c r="E28" s="591"/>
      <c r="F28" s="565">
        <f t="shared" si="5"/>
        <v>0</v>
      </c>
      <c r="G28" s="564"/>
      <c r="J28" s="562" t="s">
        <v>258</v>
      </c>
      <c r="K28" s="561"/>
      <c r="L28" s="563"/>
      <c r="M28" s="565">
        <f t="shared" si="6"/>
        <v>0</v>
      </c>
      <c r="N28" s="561"/>
      <c r="O28" s="565">
        <f t="shared" si="7"/>
        <v>0</v>
      </c>
      <c r="P28" s="564"/>
    </row>
    <row r="29" spans="1:16">
      <c r="A29" s="562" t="s">
        <v>258</v>
      </c>
      <c r="B29" s="561"/>
      <c r="C29" s="563"/>
      <c r="D29" s="565">
        <f t="shared" si="4"/>
        <v>0</v>
      </c>
      <c r="E29" s="591"/>
      <c r="F29" s="565">
        <f t="shared" si="5"/>
        <v>0</v>
      </c>
      <c r="G29" s="564"/>
      <c r="J29" s="562" t="s">
        <v>258</v>
      </c>
      <c r="K29" s="561"/>
      <c r="L29" s="563"/>
      <c r="M29" s="565">
        <f t="shared" si="6"/>
        <v>0</v>
      </c>
      <c r="N29" s="561"/>
      <c r="O29" s="565">
        <f t="shared" si="7"/>
        <v>0</v>
      </c>
      <c r="P29" s="564"/>
    </row>
    <row r="30" spans="1:16">
      <c r="A30" s="562" t="s">
        <v>258</v>
      </c>
      <c r="B30" s="561"/>
      <c r="C30" s="563"/>
      <c r="D30" s="565">
        <f t="shared" si="4"/>
        <v>0</v>
      </c>
      <c r="E30" s="591"/>
      <c r="F30" s="565">
        <f t="shared" si="5"/>
        <v>0</v>
      </c>
      <c r="G30" s="564"/>
      <c r="J30" s="562" t="s">
        <v>258</v>
      </c>
      <c r="K30" s="561"/>
      <c r="L30" s="563"/>
      <c r="M30" s="565">
        <f t="shared" si="6"/>
        <v>0</v>
      </c>
      <c r="N30" s="561"/>
      <c r="O30" s="565">
        <f t="shared" si="7"/>
        <v>0</v>
      </c>
      <c r="P30" s="564"/>
    </row>
    <row r="31" spans="1:16">
      <c r="A31" s="562" t="s">
        <v>258</v>
      </c>
      <c r="B31" s="561"/>
      <c r="C31" s="563"/>
      <c r="D31" s="565">
        <f t="shared" si="4"/>
        <v>0</v>
      </c>
      <c r="E31" s="591"/>
      <c r="F31" s="565">
        <f t="shared" si="5"/>
        <v>0</v>
      </c>
      <c r="G31" s="564"/>
      <c r="J31" s="562" t="s">
        <v>258</v>
      </c>
      <c r="K31" s="561"/>
      <c r="L31" s="563"/>
      <c r="M31" s="565">
        <f t="shared" si="6"/>
        <v>0</v>
      </c>
      <c r="N31" s="561"/>
      <c r="O31" s="565">
        <f t="shared" si="7"/>
        <v>0</v>
      </c>
      <c r="P31" s="564"/>
    </row>
    <row r="32" spans="1:16">
      <c r="A32" s="562" t="s">
        <v>258</v>
      </c>
      <c r="B32" s="561"/>
      <c r="C32" s="563"/>
      <c r="D32" s="565">
        <f t="shared" si="4"/>
        <v>0</v>
      </c>
      <c r="E32" s="591"/>
      <c r="F32" s="565">
        <f t="shared" si="5"/>
        <v>0</v>
      </c>
      <c r="G32" s="564"/>
      <c r="J32" s="562" t="s">
        <v>258</v>
      </c>
      <c r="K32" s="561"/>
      <c r="L32" s="563"/>
      <c r="M32" s="565">
        <f t="shared" si="6"/>
        <v>0</v>
      </c>
      <c r="N32" s="561"/>
      <c r="O32" s="565">
        <f t="shared" si="7"/>
        <v>0</v>
      </c>
      <c r="P32" s="564"/>
    </row>
    <row r="33" spans="1:16">
      <c r="A33" s="562" t="s">
        <v>258</v>
      </c>
      <c r="B33" s="561"/>
      <c r="C33" s="563"/>
      <c r="D33" s="565">
        <f t="shared" si="4"/>
        <v>0</v>
      </c>
      <c r="E33" s="591"/>
      <c r="F33" s="565">
        <f t="shared" si="5"/>
        <v>0</v>
      </c>
      <c r="G33" s="564"/>
      <c r="J33" s="562" t="s">
        <v>258</v>
      </c>
      <c r="K33" s="561"/>
      <c r="L33" s="563"/>
      <c r="M33" s="565">
        <f t="shared" si="6"/>
        <v>0</v>
      </c>
      <c r="N33" s="561"/>
      <c r="O33" s="565">
        <f t="shared" si="7"/>
        <v>0</v>
      </c>
      <c r="P33" s="564"/>
    </row>
    <row r="34" spans="1:16">
      <c r="A34" s="562" t="s">
        <v>258</v>
      </c>
      <c r="B34" s="561"/>
      <c r="C34" s="563"/>
      <c r="D34" s="565">
        <f t="shared" si="4"/>
        <v>0</v>
      </c>
      <c r="E34" s="591"/>
      <c r="F34" s="565">
        <f t="shared" si="5"/>
        <v>0</v>
      </c>
      <c r="G34" s="564"/>
      <c r="J34" s="562" t="s">
        <v>258</v>
      </c>
      <c r="K34" s="561"/>
      <c r="L34" s="563"/>
      <c r="M34" s="565">
        <f t="shared" si="6"/>
        <v>0</v>
      </c>
      <c r="N34" s="561"/>
      <c r="O34" s="565">
        <f t="shared" si="7"/>
        <v>0</v>
      </c>
      <c r="P34" s="564"/>
    </row>
    <row r="35" spans="1:16">
      <c r="A35" s="562" t="s">
        <v>258</v>
      </c>
      <c r="B35" s="561"/>
      <c r="C35" s="563"/>
      <c r="D35" s="565">
        <f t="shared" si="4"/>
        <v>0</v>
      </c>
      <c r="E35" s="591"/>
      <c r="F35" s="565">
        <f t="shared" si="5"/>
        <v>0</v>
      </c>
      <c r="G35" s="564"/>
      <c r="J35" s="562" t="s">
        <v>258</v>
      </c>
      <c r="K35" s="561"/>
      <c r="L35" s="563"/>
      <c r="M35" s="565">
        <f t="shared" si="6"/>
        <v>0</v>
      </c>
      <c r="N35" s="561"/>
      <c r="O35" s="565">
        <f t="shared" si="7"/>
        <v>0</v>
      </c>
      <c r="P35" s="564"/>
    </row>
    <row r="36" spans="1:16">
      <c r="A36" s="562" t="s">
        <v>258</v>
      </c>
      <c r="B36" s="561"/>
      <c r="C36" s="563"/>
      <c r="D36" s="565">
        <f t="shared" si="4"/>
        <v>0</v>
      </c>
      <c r="E36" s="591"/>
      <c r="F36" s="565">
        <f t="shared" si="5"/>
        <v>0</v>
      </c>
      <c r="G36" s="564"/>
      <c r="J36" s="562" t="s">
        <v>258</v>
      </c>
      <c r="K36" s="561"/>
      <c r="L36" s="563"/>
      <c r="M36" s="565">
        <f t="shared" si="6"/>
        <v>0</v>
      </c>
      <c r="N36" s="561"/>
      <c r="O36" s="565">
        <f t="shared" si="7"/>
        <v>0</v>
      </c>
      <c r="P36" s="564"/>
    </row>
    <row r="37" spans="1:16">
      <c r="A37" s="562" t="s">
        <v>258</v>
      </c>
      <c r="B37" s="561"/>
      <c r="C37" s="563"/>
      <c r="D37" s="565">
        <f t="shared" si="4"/>
        <v>0</v>
      </c>
      <c r="E37" s="591"/>
      <c r="F37" s="565">
        <f t="shared" si="5"/>
        <v>0</v>
      </c>
      <c r="G37" s="564"/>
      <c r="J37" s="562" t="s">
        <v>258</v>
      </c>
      <c r="K37" s="561"/>
      <c r="L37" s="563"/>
      <c r="M37" s="565">
        <f t="shared" si="6"/>
        <v>0</v>
      </c>
      <c r="N37" s="561"/>
      <c r="O37" s="565">
        <f t="shared" si="7"/>
        <v>0</v>
      </c>
      <c r="P37" s="564"/>
    </row>
    <row r="38" spans="1:16">
      <c r="A38" s="562" t="s">
        <v>258</v>
      </c>
      <c r="B38" s="561"/>
      <c r="C38" s="563"/>
      <c r="D38" s="565">
        <f t="shared" si="4"/>
        <v>0</v>
      </c>
      <c r="E38" s="591"/>
      <c r="F38" s="565">
        <f t="shared" si="5"/>
        <v>0</v>
      </c>
      <c r="G38" s="564"/>
      <c r="J38" s="562" t="s">
        <v>258</v>
      </c>
      <c r="K38" s="561"/>
      <c r="L38" s="563"/>
      <c r="M38" s="565">
        <f t="shared" si="6"/>
        <v>0</v>
      </c>
      <c r="N38" s="561"/>
      <c r="O38" s="565">
        <f t="shared" si="7"/>
        <v>0</v>
      </c>
      <c r="P38" s="564"/>
    </row>
    <row r="39" spans="1:16">
      <c r="A39" s="562" t="s">
        <v>258</v>
      </c>
      <c r="B39" s="561"/>
      <c r="C39" s="563"/>
      <c r="D39" s="565">
        <f t="shared" si="4"/>
        <v>0</v>
      </c>
      <c r="E39" s="591"/>
      <c r="F39" s="565">
        <f t="shared" si="5"/>
        <v>0</v>
      </c>
      <c r="G39" s="564"/>
      <c r="J39" s="562" t="s">
        <v>258</v>
      </c>
      <c r="K39" s="561"/>
      <c r="L39" s="563"/>
      <c r="M39" s="565">
        <f t="shared" si="6"/>
        <v>0</v>
      </c>
      <c r="N39" s="561"/>
      <c r="O39" s="565">
        <f t="shared" si="7"/>
        <v>0</v>
      </c>
      <c r="P39" s="564"/>
    </row>
    <row r="40" spans="1:16">
      <c r="A40" s="127" t="s">
        <v>258</v>
      </c>
      <c r="B40" s="126"/>
      <c r="C40" s="128"/>
      <c r="D40" s="133">
        <f t="shared" si="3"/>
        <v>0</v>
      </c>
      <c r="E40" s="592"/>
      <c r="F40" s="565">
        <f t="shared" si="0"/>
        <v>0</v>
      </c>
      <c r="G40" s="132"/>
      <c r="J40" s="127" t="s">
        <v>258</v>
      </c>
      <c r="K40" s="126"/>
      <c r="L40" s="128"/>
      <c r="M40" s="565">
        <f t="shared" si="1"/>
        <v>0</v>
      </c>
      <c r="N40" s="128"/>
      <c r="O40" s="565">
        <f t="shared" si="2"/>
        <v>0</v>
      </c>
      <c r="P40" s="132"/>
    </row>
    <row r="41" spans="1:16">
      <c r="A41" s="125" t="s">
        <v>259</v>
      </c>
      <c r="D41" s="134">
        <f>SUM(D4:D40)</f>
        <v>0</v>
      </c>
      <c r="F41" s="134">
        <f>SUM(F4:F40)</f>
        <v>0</v>
      </c>
      <c r="J41" s="125" t="s">
        <v>259</v>
      </c>
      <c r="M41" s="134">
        <f>SUM(M4:M40)</f>
        <v>0</v>
      </c>
      <c r="O41" s="134">
        <f>SUM(O4:O40)</f>
        <v>0</v>
      </c>
    </row>
    <row r="42" spans="1:16" ht="13.8" thickBot="1"/>
    <row r="43" spans="1:16">
      <c r="A43" s="546" t="s">
        <v>260</v>
      </c>
      <c r="B43" s="547"/>
      <c r="C43" s="548"/>
      <c r="J43" s="546" t="s">
        <v>260</v>
      </c>
      <c r="K43" s="547"/>
      <c r="L43" s="548"/>
    </row>
    <row r="44" spans="1:16">
      <c r="A44" s="549" t="s">
        <v>261</v>
      </c>
      <c r="B44" s="550" t="s">
        <v>247</v>
      </c>
      <c r="C44" s="551"/>
      <c r="J44" s="549" t="s">
        <v>262</v>
      </c>
      <c r="K44" s="550" t="s">
        <v>262</v>
      </c>
      <c r="L44" s="551"/>
    </row>
    <row r="45" spans="1:16">
      <c r="A45" s="549" t="s">
        <v>263</v>
      </c>
      <c r="B45" s="550" t="s">
        <v>264</v>
      </c>
      <c r="C45" s="551"/>
      <c r="J45" s="549" t="s">
        <v>265</v>
      </c>
      <c r="K45" s="550" t="s">
        <v>265</v>
      </c>
      <c r="L45" s="551"/>
    </row>
    <row r="46" spans="1:16" ht="13.8" thickBot="1">
      <c r="A46" s="549" t="s">
        <v>266</v>
      </c>
      <c r="B46" s="550" t="s">
        <v>246</v>
      </c>
      <c r="C46" s="551"/>
      <c r="J46" s="552" t="s">
        <v>267</v>
      </c>
      <c r="K46" s="553" t="s">
        <v>268</v>
      </c>
      <c r="L46" s="554"/>
    </row>
    <row r="47" spans="1:16">
      <c r="A47" s="555" t="s">
        <v>269</v>
      </c>
      <c r="B47" s="550" t="s">
        <v>269</v>
      </c>
      <c r="C47" s="551"/>
    </row>
    <row r="48" spans="1:16">
      <c r="A48" s="555" t="s">
        <v>270</v>
      </c>
      <c r="B48" s="593" t="s">
        <v>271</v>
      </c>
      <c r="C48" s="551"/>
    </row>
    <row r="49" spans="1:3" ht="13.8" thickBot="1">
      <c r="A49" s="556" t="s">
        <v>272</v>
      </c>
      <c r="B49" s="553" t="s">
        <v>273</v>
      </c>
      <c r="C49" s="554"/>
    </row>
    <row r="50" spans="1:3" ht="25.8">
      <c r="A50" s="557"/>
      <c r="B50" s="336"/>
    </row>
    <row r="51" spans="1:3" ht="25.8">
      <c r="A51" s="557"/>
      <c r="B51" s="336"/>
    </row>
    <row r="52" spans="1:3" ht="25.8">
      <c r="A52" s="557"/>
      <c r="B52" s="336"/>
    </row>
    <row r="53" spans="1:3" ht="25.8">
      <c r="B53" s="336"/>
    </row>
    <row r="54" spans="1:3" ht="25.8">
      <c r="B54" s="336"/>
    </row>
    <row r="55" spans="1:3" ht="25.8">
      <c r="B55" s="336"/>
    </row>
    <row r="56" spans="1:3" ht="25.8">
      <c r="B56" s="336"/>
    </row>
    <row r="57" spans="1:3" ht="25.8">
      <c r="B57" s="336"/>
    </row>
    <row r="58" spans="1:3" ht="25.8">
      <c r="B58" s="336"/>
    </row>
    <row r="59" spans="1:3" ht="25.8">
      <c r="B59" s="336"/>
    </row>
    <row r="60" spans="1:3" ht="25.8">
      <c r="B60" s="336"/>
    </row>
    <row r="61" spans="1:3" ht="25.8">
      <c r="B61" s="336"/>
    </row>
    <row r="62" spans="1:3" ht="25.8">
      <c r="B62" s="336"/>
    </row>
    <row r="63" spans="1:3" ht="25.8">
      <c r="B63" s="336"/>
    </row>
    <row r="105" spans="4:4">
      <c r="D105" s="156"/>
    </row>
    <row r="106" spans="4:4">
      <c r="D106" s="156" t="s">
        <v>225</v>
      </c>
    </row>
    <row r="107" spans="4:4">
      <c r="D107" s="156"/>
    </row>
    <row r="108" spans="4:4">
      <c r="D108" s="335">
        <v>1</v>
      </c>
    </row>
    <row r="109" spans="4:4">
      <c r="D109" s="335">
        <v>1.06</v>
      </c>
    </row>
    <row r="110" spans="4:4">
      <c r="D110" s="335">
        <v>1.1200000000000001</v>
      </c>
    </row>
    <row r="111" spans="4:4">
      <c r="D111" s="335">
        <v>1.21</v>
      </c>
    </row>
    <row r="112" spans="4:4">
      <c r="D112" s="310"/>
    </row>
    <row r="113" spans="4:4">
      <c r="D113" s="156"/>
    </row>
    <row r="114" spans="4:4">
      <c r="D114" s="156"/>
    </row>
  </sheetData>
  <dataValidations count="2">
    <dataValidation type="list" allowBlank="1" showInputMessage="1" showErrorMessage="1" sqref="G4:G40 P4:P40" xr:uid="{00000000-0002-0000-0600-000000000000}">
      <formula1>"ok,à fournir"</formula1>
    </dataValidation>
    <dataValidation type="list" allowBlank="1" showInputMessage="1" showErrorMessage="1" sqref="N4:O40 E4:E40" xr:uid="{00000000-0002-0000-0600-000001000000}">
      <formula1>$D$108:$D$111</formula1>
    </dataValidation>
  </dataValidations>
  <hyperlinks>
    <hyperlink ref="B44" r:id="rId1" xr:uid="{00000000-0004-0000-0600-000000000000}"/>
    <hyperlink ref="B45" r:id="rId2" xr:uid="{00000000-0004-0000-0600-000001000000}"/>
    <hyperlink ref="B46" r:id="rId3" xr:uid="{00000000-0004-0000-0600-000002000000}"/>
    <hyperlink ref="B47" r:id="rId4" xr:uid="{00000000-0004-0000-0600-000003000000}"/>
    <hyperlink ref="K45" r:id="rId5" xr:uid="{00000000-0004-0000-0600-000004000000}"/>
    <hyperlink ref="K44" r:id="rId6" xr:uid="{00000000-0004-0000-0600-000005000000}"/>
    <hyperlink ref="B49" r:id="rId7" xr:uid="{00000000-0004-0000-0600-000006000000}"/>
    <hyperlink ref="K46" r:id="rId8" xr:uid="{00000000-0004-0000-0600-000007000000}"/>
    <hyperlink ref="B48" r:id="rId9" xr:uid="{00000000-0004-0000-0600-000008000000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60"/>
  <sheetViews>
    <sheetView topLeftCell="A15" zoomScale="90" zoomScaleNormal="90" workbookViewId="0">
      <selection activeCell="B19" sqref="B19"/>
    </sheetView>
  </sheetViews>
  <sheetFormatPr baseColWidth="10" defaultColWidth="11.44140625" defaultRowHeight="13.2"/>
  <cols>
    <col min="1" max="1" width="24.109375" style="124" customWidth="1"/>
    <col min="2" max="2" width="27" style="124" bestFit="1" customWidth="1"/>
    <col min="3" max="3" width="18.33203125" style="124" customWidth="1"/>
    <col min="4" max="4" width="22.44140625" style="124" customWidth="1"/>
    <col min="5" max="5" width="18.33203125" style="124" customWidth="1"/>
    <col min="6" max="6" width="18.88671875" style="124" customWidth="1"/>
    <col min="7" max="7" width="14.109375" style="124" customWidth="1"/>
    <col min="8" max="8" width="13.44140625" style="124" customWidth="1"/>
    <col min="9" max="9" width="18.88671875" style="124" customWidth="1"/>
    <col min="10" max="10" width="13.88671875" style="124" customWidth="1"/>
    <col min="11" max="11" width="13.5546875" style="124" customWidth="1"/>
    <col min="12" max="12" width="13.5546875" style="124" bestFit="1" customWidth="1"/>
    <col min="13" max="13" width="17.44140625" style="124" bestFit="1" customWidth="1"/>
    <col min="14" max="14" width="14.33203125" style="124" customWidth="1"/>
    <col min="15" max="18" width="11.44140625" style="124"/>
    <col min="19" max="19" width="13.5546875" style="124" bestFit="1" customWidth="1"/>
    <col min="20" max="20" width="17.44140625" style="124" bestFit="1" customWidth="1"/>
    <col min="21" max="16384" width="11.44140625" style="124"/>
  </cols>
  <sheetData>
    <row r="1" spans="1:10" ht="16.2">
      <c r="A1" s="123" t="s">
        <v>274</v>
      </c>
    </row>
    <row r="2" spans="1:10">
      <c r="A2" s="124" t="s">
        <v>275</v>
      </c>
    </row>
    <row r="3" spans="1:10" ht="13.8" thickBot="1"/>
    <row r="4" spans="1:10" ht="13.8" thickBot="1">
      <c r="A4" s="275" t="s">
        <v>276</v>
      </c>
      <c r="B4" s="594"/>
      <c r="C4" s="594" t="s">
        <v>277</v>
      </c>
      <c r="D4" s="573" t="s">
        <v>278</v>
      </c>
      <c r="E4" s="595" t="s">
        <v>279</v>
      </c>
      <c r="F4" s="261" t="s">
        <v>280</v>
      </c>
      <c r="G4" s="595" t="s">
        <v>279</v>
      </c>
      <c r="H4" s="261" t="s">
        <v>281</v>
      </c>
      <c r="I4" s="595" t="s">
        <v>279</v>
      </c>
      <c r="J4" s="262" t="s">
        <v>282</v>
      </c>
    </row>
    <row r="5" spans="1:10">
      <c r="A5" s="274" t="s">
        <v>258</v>
      </c>
      <c r="B5" s="263"/>
      <c r="C5" s="273">
        <v>0</v>
      </c>
      <c r="D5" s="270">
        <f>C5*108%</f>
        <v>0</v>
      </c>
      <c r="E5" s="263">
        <v>12</v>
      </c>
      <c r="F5" s="271">
        <f>D5*E5</f>
        <v>0</v>
      </c>
      <c r="G5" s="263">
        <v>12</v>
      </c>
      <c r="H5" s="271">
        <f>G5*D5</f>
        <v>0</v>
      </c>
      <c r="I5" s="263">
        <v>12</v>
      </c>
      <c r="J5" s="270">
        <f>I5*D5</f>
        <v>0</v>
      </c>
    </row>
    <row r="6" spans="1:10">
      <c r="A6" s="274" t="s">
        <v>258</v>
      </c>
      <c r="B6" s="263"/>
      <c r="C6" s="273"/>
      <c r="D6" s="270">
        <f t="shared" ref="D6:D13" si="0">C6*130%</f>
        <v>0</v>
      </c>
      <c r="E6" s="263">
        <v>12</v>
      </c>
      <c r="F6" s="271">
        <f>D6*E6</f>
        <v>0</v>
      </c>
      <c r="G6" s="263">
        <v>12</v>
      </c>
      <c r="H6" s="271">
        <f>G6*D6</f>
        <v>0</v>
      </c>
      <c r="I6" s="263">
        <v>12</v>
      </c>
      <c r="J6" s="270">
        <f>I6*D6</f>
        <v>0</v>
      </c>
    </row>
    <row r="7" spans="1:10">
      <c r="A7" s="274" t="s">
        <v>258</v>
      </c>
      <c r="B7" s="263"/>
      <c r="C7" s="273"/>
      <c r="D7" s="270">
        <f t="shared" si="0"/>
        <v>0</v>
      </c>
      <c r="E7" s="263">
        <v>12</v>
      </c>
      <c r="F7" s="271">
        <f t="shared" ref="F7:F13" si="1">D7*E7</f>
        <v>0</v>
      </c>
      <c r="G7" s="263">
        <v>12</v>
      </c>
      <c r="H7" s="271">
        <f t="shared" ref="H7:H13" si="2">G7*D7</f>
        <v>0</v>
      </c>
      <c r="I7" s="263">
        <v>12</v>
      </c>
      <c r="J7" s="270">
        <f t="shared" ref="J7:J13" si="3">I7*D7</f>
        <v>0</v>
      </c>
    </row>
    <row r="8" spans="1:10">
      <c r="A8" s="274" t="s">
        <v>258</v>
      </c>
      <c r="B8" s="263"/>
      <c r="C8" s="273"/>
      <c r="D8" s="270">
        <f t="shared" si="0"/>
        <v>0</v>
      </c>
      <c r="E8" s="263">
        <v>12</v>
      </c>
      <c r="F8" s="271">
        <f t="shared" si="1"/>
        <v>0</v>
      </c>
      <c r="G8" s="263">
        <v>12</v>
      </c>
      <c r="H8" s="271">
        <f t="shared" si="2"/>
        <v>0</v>
      </c>
      <c r="I8" s="263">
        <v>12</v>
      </c>
      <c r="J8" s="270">
        <f t="shared" si="3"/>
        <v>0</v>
      </c>
    </row>
    <row r="9" spans="1:10">
      <c r="A9" s="274" t="s">
        <v>258</v>
      </c>
      <c r="B9" s="263"/>
      <c r="C9" s="273"/>
      <c r="D9" s="270">
        <f t="shared" si="0"/>
        <v>0</v>
      </c>
      <c r="E9" s="263">
        <v>12</v>
      </c>
      <c r="F9" s="271">
        <f t="shared" si="1"/>
        <v>0</v>
      </c>
      <c r="G9" s="263">
        <v>12</v>
      </c>
      <c r="H9" s="271">
        <f t="shared" si="2"/>
        <v>0</v>
      </c>
      <c r="I9" s="263">
        <v>12</v>
      </c>
      <c r="J9" s="270">
        <f t="shared" si="3"/>
        <v>0</v>
      </c>
    </row>
    <row r="10" spans="1:10">
      <c r="A10" s="274" t="s">
        <v>258</v>
      </c>
      <c r="B10" s="263"/>
      <c r="C10" s="273"/>
      <c r="D10" s="270">
        <f t="shared" si="0"/>
        <v>0</v>
      </c>
      <c r="E10" s="263">
        <v>12</v>
      </c>
      <c r="F10" s="271">
        <f t="shared" si="1"/>
        <v>0</v>
      </c>
      <c r="G10" s="263">
        <v>12</v>
      </c>
      <c r="H10" s="271">
        <f t="shared" si="2"/>
        <v>0</v>
      </c>
      <c r="I10" s="263">
        <v>12</v>
      </c>
      <c r="J10" s="270">
        <f t="shared" si="3"/>
        <v>0</v>
      </c>
    </row>
    <row r="11" spans="1:10">
      <c r="A11" s="274" t="s">
        <v>258</v>
      </c>
      <c r="B11" s="263"/>
      <c r="C11" s="273"/>
      <c r="D11" s="270">
        <f t="shared" si="0"/>
        <v>0</v>
      </c>
      <c r="E11" s="263">
        <v>12</v>
      </c>
      <c r="F11" s="271">
        <f t="shared" si="1"/>
        <v>0</v>
      </c>
      <c r="G11" s="263">
        <v>12</v>
      </c>
      <c r="H11" s="271">
        <f t="shared" si="2"/>
        <v>0</v>
      </c>
      <c r="I11" s="263">
        <v>12</v>
      </c>
      <c r="J11" s="270">
        <f t="shared" si="3"/>
        <v>0</v>
      </c>
    </row>
    <row r="12" spans="1:10">
      <c r="A12" s="274" t="s">
        <v>258</v>
      </c>
      <c r="B12" s="263"/>
      <c r="C12" s="273"/>
      <c r="D12" s="270">
        <f t="shared" si="0"/>
        <v>0</v>
      </c>
      <c r="E12" s="263">
        <v>12</v>
      </c>
      <c r="F12" s="271">
        <f t="shared" si="1"/>
        <v>0</v>
      </c>
      <c r="G12" s="263">
        <v>12</v>
      </c>
      <c r="H12" s="271">
        <f t="shared" si="2"/>
        <v>0</v>
      </c>
      <c r="I12" s="263">
        <v>12</v>
      </c>
      <c r="J12" s="270">
        <f t="shared" si="3"/>
        <v>0</v>
      </c>
    </row>
    <row r="13" spans="1:10" ht="13.8" thickBot="1">
      <c r="A13" s="274" t="s">
        <v>258</v>
      </c>
      <c r="B13" s="263"/>
      <c r="C13" s="273"/>
      <c r="D13" s="270">
        <f t="shared" si="0"/>
        <v>0</v>
      </c>
      <c r="E13" s="263">
        <v>12</v>
      </c>
      <c r="F13" s="271">
        <f t="shared" si="1"/>
        <v>0</v>
      </c>
      <c r="G13" s="263">
        <v>12</v>
      </c>
      <c r="H13" s="271">
        <f t="shared" si="2"/>
        <v>0</v>
      </c>
      <c r="I13" s="263">
        <v>12</v>
      </c>
      <c r="J13" s="270">
        <f t="shared" si="3"/>
        <v>0</v>
      </c>
    </row>
    <row r="14" spans="1:10" ht="13.8" thickBot="1">
      <c r="A14" s="264" t="s">
        <v>283</v>
      </c>
      <c r="B14" s="265"/>
      <c r="C14" s="265"/>
      <c r="D14" s="266"/>
      <c r="E14" s="266"/>
      <c r="F14" s="261">
        <f>SUM(F5:F13)</f>
        <v>0</v>
      </c>
      <c r="G14" s="261"/>
      <c r="H14" s="261">
        <f>SUM(H5:H13)</f>
        <v>0</v>
      </c>
      <c r="I14" s="261"/>
      <c r="J14" s="261">
        <f>SUM(J5:J13)</f>
        <v>0</v>
      </c>
    </row>
    <row r="16" spans="1:10">
      <c r="A16" s="267"/>
    </row>
    <row r="17" spans="1:22">
      <c r="A17" s="267"/>
    </row>
    <row r="18" spans="1:22">
      <c r="A18" s="267"/>
    </row>
    <row r="19" spans="1:22">
      <c r="A19" s="267"/>
    </row>
    <row r="20" spans="1:22">
      <c r="A20" s="267"/>
    </row>
    <row r="21" spans="1:22" ht="13.8" thickBot="1"/>
    <row r="22" spans="1:22" ht="13.8" thickBot="1">
      <c r="F22" s="261" t="s">
        <v>280</v>
      </c>
      <c r="H22" s="261" t="s">
        <v>281</v>
      </c>
      <c r="J22" s="261" t="s">
        <v>282</v>
      </c>
    </row>
    <row r="23" spans="1:22" ht="13.8" thickBot="1">
      <c r="A23" s="260" t="s">
        <v>284</v>
      </c>
      <c r="B23" s="265"/>
      <c r="C23" s="265"/>
      <c r="D23" s="265"/>
      <c r="E23" s="265"/>
      <c r="F23" s="272">
        <f>F14</f>
        <v>0</v>
      </c>
      <c r="G23" s="268"/>
      <c r="H23" s="272">
        <f>H14</f>
        <v>0</v>
      </c>
      <c r="I23" s="268"/>
      <c r="J23" s="272">
        <f>J14</f>
        <v>0</v>
      </c>
    </row>
    <row r="24" spans="1:22" ht="13.8" thickBot="1"/>
    <row r="25" spans="1:22" ht="13.8" thickBot="1">
      <c r="B25" s="642" t="s">
        <v>285</v>
      </c>
      <c r="C25" s="642"/>
      <c r="D25" s="642"/>
      <c r="E25" s="642"/>
      <c r="F25" s="642"/>
      <c r="G25" s="642"/>
      <c r="H25" s="642"/>
      <c r="I25" s="643" t="s">
        <v>286</v>
      </c>
      <c r="J25" s="644"/>
      <c r="K25" s="644"/>
      <c r="L25" s="644"/>
      <c r="M25" s="644"/>
      <c r="N25" s="644"/>
      <c r="O25" s="645"/>
      <c r="P25" s="643" t="s">
        <v>287</v>
      </c>
      <c r="Q25" s="644"/>
      <c r="R25" s="644"/>
      <c r="S25" s="644"/>
      <c r="T25" s="644"/>
      <c r="U25" s="644"/>
      <c r="V25" s="645"/>
    </row>
    <row r="26" spans="1:22" ht="13.8" thickBot="1">
      <c r="A26" s="275" t="s">
        <v>288</v>
      </c>
      <c r="B26" s="354" t="s">
        <v>289</v>
      </c>
      <c r="C26" s="354" t="s">
        <v>279</v>
      </c>
      <c r="D26" s="355" t="s">
        <v>290</v>
      </c>
      <c r="E26" s="354" t="s">
        <v>291</v>
      </c>
      <c r="F26" s="355" t="s">
        <v>292</v>
      </c>
      <c r="G26" s="355" t="s">
        <v>185</v>
      </c>
      <c r="H26" s="355" t="s">
        <v>293</v>
      </c>
      <c r="I26" s="354" t="s">
        <v>289</v>
      </c>
      <c r="J26" s="354" t="s">
        <v>279</v>
      </c>
      <c r="K26" s="355" t="s">
        <v>290</v>
      </c>
      <c r="L26" s="354" t="s">
        <v>291</v>
      </c>
      <c r="M26" s="355" t="s">
        <v>292</v>
      </c>
      <c r="N26" s="355" t="s">
        <v>185</v>
      </c>
      <c r="O26" s="355" t="s">
        <v>293</v>
      </c>
      <c r="P26" s="354" t="s">
        <v>289</v>
      </c>
      <c r="Q26" s="354" t="s">
        <v>294</v>
      </c>
      <c r="R26" s="355" t="s">
        <v>290</v>
      </c>
      <c r="S26" s="354" t="s">
        <v>291</v>
      </c>
      <c r="T26" s="355" t="s">
        <v>292</v>
      </c>
      <c r="U26" s="355" t="s">
        <v>185</v>
      </c>
      <c r="V26" s="355" t="s">
        <v>293</v>
      </c>
    </row>
    <row r="27" spans="1:22">
      <c r="A27" s="274" t="s">
        <v>295</v>
      </c>
      <c r="B27" s="347">
        <v>0</v>
      </c>
      <c r="C27" s="348">
        <v>12</v>
      </c>
      <c r="D27" s="361">
        <f>B27*C27</f>
        <v>0</v>
      </c>
      <c r="E27" s="361">
        <f>IF(B27&lt;0,0,IF(D27&lt;93281.2,(D27)*0.205,4488.4*4))</f>
        <v>0</v>
      </c>
      <c r="F27" s="361">
        <f>MAX(D27-E27,0)</f>
        <v>0</v>
      </c>
      <c r="G27" s="361">
        <f>B41</f>
        <v>0</v>
      </c>
      <c r="H27" s="361">
        <f>F27-G27</f>
        <v>0</v>
      </c>
      <c r="I27" s="347">
        <v>0</v>
      </c>
      <c r="J27" s="348">
        <v>12</v>
      </c>
      <c r="K27" s="361">
        <f>I27*J27</f>
        <v>0</v>
      </c>
      <c r="L27" s="361">
        <f>IF(I27&lt;0,0,IF(K27&lt;93281.2,(K27)*0.205,4488.4*4))</f>
        <v>0</v>
      </c>
      <c r="M27" s="361">
        <f>MAX(K27-L27,0)</f>
        <v>0</v>
      </c>
      <c r="N27" s="361">
        <f>C41</f>
        <v>0</v>
      </c>
      <c r="O27" s="361">
        <f>M27-N27</f>
        <v>0</v>
      </c>
      <c r="P27" s="347"/>
      <c r="Q27" s="348">
        <v>12</v>
      </c>
      <c r="R27" s="361">
        <f>P27*Q27</f>
        <v>0</v>
      </c>
      <c r="S27" s="361">
        <f>IF(P27&lt;0,0,IF(R27&lt;93281.2,(R27)*0.205,4488.4*4))</f>
        <v>0</v>
      </c>
      <c r="T27" s="361">
        <f>MAX(R27-S27,0)</f>
        <v>0</v>
      </c>
      <c r="U27" s="361">
        <f>RH!D41</f>
        <v>0</v>
      </c>
      <c r="V27" s="361">
        <f>T27-U27</f>
        <v>0</v>
      </c>
    </row>
    <row r="28" spans="1:22">
      <c r="A28" s="274" t="s">
        <v>296</v>
      </c>
      <c r="B28" s="347">
        <v>0</v>
      </c>
      <c r="C28" s="348">
        <v>12</v>
      </c>
      <c r="D28" s="361">
        <f>B28*C28</f>
        <v>0</v>
      </c>
      <c r="E28" s="361">
        <f t="shared" ref="E28:E29" si="4">IF(B28&lt;0,0,IF(D28&lt;93281.2,(D28)*0.205,4488.4*4))</f>
        <v>0</v>
      </c>
      <c r="F28" s="361">
        <f t="shared" ref="F28:F29" si="5">MAX(D28-E28,0)</f>
        <v>0</v>
      </c>
      <c r="G28" s="361">
        <f>J41</f>
        <v>0</v>
      </c>
      <c r="H28" s="361">
        <f>F28-G28</f>
        <v>0</v>
      </c>
      <c r="I28" s="347"/>
      <c r="J28" s="348">
        <v>12</v>
      </c>
      <c r="K28" s="361">
        <f>I28*J28</f>
        <v>0</v>
      </c>
      <c r="L28" s="361">
        <f t="shared" ref="L28:L29" si="6">IF(I28&lt;0,0,IF(K28&lt;93281.2,(K28)*0.205,4488.4*4))</f>
        <v>0</v>
      </c>
      <c r="M28" s="361">
        <f t="shared" ref="M28:M29" si="7">MAX(K28-L28,0)</f>
        <v>0</v>
      </c>
      <c r="N28" s="361">
        <f>K41</f>
        <v>0</v>
      </c>
      <c r="O28" s="361">
        <f>M28-N28</f>
        <v>0</v>
      </c>
      <c r="P28" s="347"/>
      <c r="Q28" s="348">
        <v>12</v>
      </c>
      <c r="R28" s="361">
        <f>P28*Q28</f>
        <v>0</v>
      </c>
      <c r="S28" s="361">
        <f t="shared" ref="S28:S29" si="8">IF(P28&lt;0,0,IF(R28&lt;93281.2,(R28)*0.205,4488.4*4))</f>
        <v>0</v>
      </c>
      <c r="T28" s="361">
        <f t="shared" ref="T28:T29" si="9">MAX(R28-S28,0)</f>
        <v>0</v>
      </c>
      <c r="U28" s="361">
        <f>L41</f>
        <v>0</v>
      </c>
      <c r="V28" s="361">
        <f>T28-U28</f>
        <v>0</v>
      </c>
    </row>
    <row r="29" spans="1:22" ht="13.8" thickBot="1">
      <c r="A29" s="274" t="s">
        <v>297</v>
      </c>
      <c r="B29" s="347">
        <v>0</v>
      </c>
      <c r="C29" s="348">
        <v>12</v>
      </c>
      <c r="D29" s="361">
        <f>B29*C29</f>
        <v>0</v>
      </c>
      <c r="E29" s="361">
        <f t="shared" si="4"/>
        <v>0</v>
      </c>
      <c r="F29" s="361">
        <f t="shared" si="5"/>
        <v>0</v>
      </c>
      <c r="G29" s="361">
        <f>B57</f>
        <v>0</v>
      </c>
      <c r="H29" s="361">
        <f>F29-G29</f>
        <v>0</v>
      </c>
      <c r="I29" s="347"/>
      <c r="J29" s="348">
        <v>12</v>
      </c>
      <c r="K29" s="361">
        <f>I29*J29</f>
        <v>0</v>
      </c>
      <c r="L29" s="361">
        <f t="shared" si="6"/>
        <v>0</v>
      </c>
      <c r="M29" s="361">
        <f t="shared" si="7"/>
        <v>0</v>
      </c>
      <c r="N29" s="361">
        <f>L41</f>
        <v>0</v>
      </c>
      <c r="O29" s="361">
        <f>M29-N29</f>
        <v>0</v>
      </c>
      <c r="P29" s="347"/>
      <c r="Q29" s="348">
        <v>12</v>
      </c>
      <c r="R29" s="361">
        <f>P29*Q29</f>
        <v>0</v>
      </c>
      <c r="S29" s="361">
        <f t="shared" si="8"/>
        <v>0</v>
      </c>
      <c r="T29" s="361">
        <f t="shared" si="9"/>
        <v>0</v>
      </c>
      <c r="U29" s="361">
        <f>L41</f>
        <v>0</v>
      </c>
      <c r="V29" s="361">
        <f>T29-U29</f>
        <v>0</v>
      </c>
    </row>
    <row r="30" spans="1:22" ht="13.8" thickBot="1">
      <c r="A30" s="264" t="s">
        <v>298</v>
      </c>
      <c r="B30" s="363">
        <f>SUM(B27:B29)</f>
        <v>0</v>
      </c>
      <c r="C30" s="362"/>
      <c r="D30" s="364">
        <f t="shared" ref="D30:I30" si="10">SUM(D27:D29)</f>
        <v>0</v>
      </c>
      <c r="E30" s="364">
        <f t="shared" si="10"/>
        <v>0</v>
      </c>
      <c r="F30" s="364">
        <f t="shared" si="10"/>
        <v>0</v>
      </c>
      <c r="G30" s="364">
        <f t="shared" si="10"/>
        <v>0</v>
      </c>
      <c r="H30" s="364">
        <f t="shared" si="10"/>
        <v>0</v>
      </c>
      <c r="I30" s="364">
        <f t="shared" si="10"/>
        <v>0</v>
      </c>
      <c r="J30" s="362"/>
      <c r="K30" s="364">
        <f>SUM(K27:K29)</f>
        <v>0</v>
      </c>
      <c r="L30" s="364">
        <f t="shared" ref="L30:P30" si="11">SUM(L27:L29)</f>
        <v>0</v>
      </c>
      <c r="M30" s="364">
        <f t="shared" si="11"/>
        <v>0</v>
      </c>
      <c r="N30" s="364">
        <f t="shared" si="11"/>
        <v>0</v>
      </c>
      <c r="O30" s="364">
        <f t="shared" si="11"/>
        <v>0</v>
      </c>
      <c r="P30" s="364">
        <f t="shared" si="11"/>
        <v>0</v>
      </c>
      <c r="Q30" s="362"/>
      <c r="R30" s="364">
        <f>SUM(R27:R29)</f>
        <v>0</v>
      </c>
      <c r="S30" s="364">
        <f t="shared" ref="S30:V30" si="12">SUM(S27:S29)</f>
        <v>0</v>
      </c>
      <c r="T30" s="364">
        <f t="shared" si="12"/>
        <v>0</v>
      </c>
      <c r="U30" s="364">
        <f t="shared" si="12"/>
        <v>0</v>
      </c>
      <c r="V30" s="364">
        <f t="shared" si="12"/>
        <v>0</v>
      </c>
    </row>
    <row r="31" spans="1:22" ht="13.8" thickBot="1"/>
    <row r="32" spans="1:22" ht="13.8" thickBot="1">
      <c r="A32" s="639" t="str">
        <f>A27</f>
        <v>Gérant 1</v>
      </c>
      <c r="B32" s="640"/>
      <c r="C32" s="640"/>
      <c r="D32" s="640"/>
      <c r="E32" s="640"/>
      <c r="F32" s="641"/>
      <c r="I32" s="639" t="s">
        <v>296</v>
      </c>
      <c r="J32" s="640"/>
      <c r="K32" s="640"/>
      <c r="L32" s="640"/>
      <c r="M32" s="640"/>
      <c r="N32" s="641"/>
    </row>
    <row r="33" spans="1:14" ht="64.5" customHeight="1" thickBot="1">
      <c r="A33" s="581" t="s">
        <v>299</v>
      </c>
      <c r="B33" s="582"/>
      <c r="C33" s="582" t="s">
        <v>300</v>
      </c>
      <c r="D33" s="583" t="s">
        <v>301</v>
      </c>
      <c r="E33" s="583" t="s">
        <v>302</v>
      </c>
      <c r="F33" s="583" t="s">
        <v>303</v>
      </c>
      <c r="I33" s="581" t="s">
        <v>299</v>
      </c>
      <c r="J33" s="582"/>
      <c r="K33" s="582" t="s">
        <v>300</v>
      </c>
      <c r="L33" s="583" t="s">
        <v>301</v>
      </c>
      <c r="M33" s="583" t="s">
        <v>302</v>
      </c>
      <c r="N33" s="583" t="s">
        <v>303</v>
      </c>
    </row>
    <row r="34" spans="1:14">
      <c r="A34" s="574">
        <v>0</v>
      </c>
      <c r="B34" s="102">
        <v>9050</v>
      </c>
      <c r="C34" s="101">
        <v>0</v>
      </c>
      <c r="D34" s="579">
        <f>MIN(B40,$B34)</f>
        <v>0</v>
      </c>
      <c r="E34" s="579">
        <f>MIN(C40,$B34)</f>
        <v>0</v>
      </c>
      <c r="F34" s="579">
        <f>MIN(D40,$B34)</f>
        <v>0</v>
      </c>
      <c r="I34" s="574">
        <v>0</v>
      </c>
      <c r="J34" s="102">
        <v>9050</v>
      </c>
      <c r="K34" s="101">
        <v>0</v>
      </c>
      <c r="L34" s="579">
        <f>MIN(J40,$B34)</f>
        <v>0</v>
      </c>
      <c r="M34" s="579">
        <f>MIN(K40,$B34)</f>
        <v>0</v>
      </c>
      <c r="N34" s="579">
        <f>MIN(L40,$B34)</f>
        <v>0</v>
      </c>
    </row>
    <row r="35" spans="1:14">
      <c r="A35" s="575">
        <v>9050</v>
      </c>
      <c r="B35" s="102">
        <v>13540</v>
      </c>
      <c r="C35" s="100">
        <v>0.25</v>
      </c>
      <c r="D35" s="580">
        <f>MIN(B$40-SUM($D$34:D34),B35-A35)</f>
        <v>0</v>
      </c>
      <c r="E35" s="580">
        <f>MIN(C$40-SUM(E$34:E34),B35-A35)</f>
        <v>0</v>
      </c>
      <c r="F35" s="580">
        <f>MIN(D$40-SUM(F$34:F34),B35-A35)</f>
        <v>0</v>
      </c>
      <c r="I35" s="575">
        <v>9050</v>
      </c>
      <c r="J35" s="102">
        <v>13540</v>
      </c>
      <c r="K35" s="100">
        <v>0.25</v>
      </c>
      <c r="L35" s="580">
        <f>MIN(J$40-SUM($L$34:L34),J35-I35)</f>
        <v>0</v>
      </c>
      <c r="M35" s="580">
        <f>MIN(K$40-SUM(M$34:M34),J35-I35)</f>
        <v>0</v>
      </c>
      <c r="N35" s="580">
        <f>MIN(L$40-SUM(N$34:N34),J35-I35)</f>
        <v>0</v>
      </c>
    </row>
    <row r="36" spans="1:14">
      <c r="A36" s="575">
        <v>13540</v>
      </c>
      <c r="B36" s="99">
        <v>23900</v>
      </c>
      <c r="C36" s="100">
        <v>0.4</v>
      </c>
      <c r="D36" s="580">
        <f>MIN(B$40-SUM($D$34:D35),B36-A36)</f>
        <v>0</v>
      </c>
      <c r="E36" s="580">
        <f>MIN(C$40-SUM(E$34:E35),B36-A36)</f>
        <v>0</v>
      </c>
      <c r="F36" s="580">
        <f>MIN(D$40-SUM(F$34:F35),B36-A36)</f>
        <v>0</v>
      </c>
      <c r="I36" s="575">
        <v>13540</v>
      </c>
      <c r="J36" s="99">
        <v>23900</v>
      </c>
      <c r="K36" s="100">
        <v>0.4</v>
      </c>
      <c r="L36" s="580">
        <f>MIN(J$40-SUM($L$34:L35),J36-I36)</f>
        <v>0</v>
      </c>
      <c r="M36" s="580">
        <f>MIN(K$40-SUM(M$34:M35),J36-I36)</f>
        <v>0</v>
      </c>
      <c r="N36" s="580">
        <f>MIN(L$40-SUM(N$34:N35),J36-I36)</f>
        <v>0</v>
      </c>
    </row>
    <row r="37" spans="1:14">
      <c r="A37" s="575">
        <v>23900</v>
      </c>
      <c r="B37" s="99">
        <v>41360</v>
      </c>
      <c r="C37" s="100">
        <v>0.45</v>
      </c>
      <c r="D37" s="580">
        <f>MIN(B$40-SUM($D$34:D36),B37-A37)</f>
        <v>0</v>
      </c>
      <c r="E37" s="580">
        <f>MIN(C$40-SUM(E$34:E36),B37-A37)</f>
        <v>0</v>
      </c>
      <c r="F37" s="580">
        <f>MIN(D$40-SUM(F$34:F36),B37-A37)</f>
        <v>0</v>
      </c>
      <c r="I37" s="575">
        <v>23900</v>
      </c>
      <c r="J37" s="99">
        <v>41360</v>
      </c>
      <c r="K37" s="100">
        <v>0.45</v>
      </c>
      <c r="L37" s="580">
        <f>MIN(J$40-SUM($L$34:L36),J37-I37)</f>
        <v>0</v>
      </c>
      <c r="M37" s="580">
        <f>MIN(K$40-SUM(M$34:M36),J37-I37)</f>
        <v>0</v>
      </c>
      <c r="N37" s="580">
        <f>MIN(L$40-SUM(N$34:N36),J37-I37)</f>
        <v>0</v>
      </c>
    </row>
    <row r="38" spans="1:14" ht="13.8" thickBot="1">
      <c r="A38" s="575">
        <v>41360</v>
      </c>
      <c r="B38" s="98">
        <v>0</v>
      </c>
      <c r="C38" s="100">
        <v>0.5</v>
      </c>
      <c r="D38" s="580">
        <f>B40-SUM(D34:D37)</f>
        <v>0</v>
      </c>
      <c r="E38" s="580">
        <f>C40-SUM(E34:E37)</f>
        <v>0</v>
      </c>
      <c r="F38" s="580">
        <f>D40-SUM(F34:F37)</f>
        <v>0</v>
      </c>
      <c r="I38" s="575">
        <v>41360</v>
      </c>
      <c r="J38" s="98">
        <v>0</v>
      </c>
      <c r="K38" s="100">
        <v>0.5</v>
      </c>
      <c r="L38" s="580">
        <f>J40-SUM(L34:L37)</f>
        <v>0</v>
      </c>
      <c r="M38" s="580">
        <f>K40-SUM(M34:M37)</f>
        <v>0</v>
      </c>
      <c r="N38" s="580">
        <f>L40-SUM(N34:N37)</f>
        <v>0</v>
      </c>
    </row>
    <row r="39" spans="1:14" ht="13.8" thickBot="1">
      <c r="A39" s="486"/>
      <c r="B39" s="349" t="s">
        <v>195</v>
      </c>
      <c r="C39" s="350" t="s">
        <v>218</v>
      </c>
      <c r="D39" s="351" t="s">
        <v>222</v>
      </c>
      <c r="E39" s="576"/>
      <c r="I39" s="486"/>
      <c r="J39" s="349" t="s">
        <v>195</v>
      </c>
      <c r="K39" s="350" t="s">
        <v>218</v>
      </c>
      <c r="L39" s="351" t="s">
        <v>222</v>
      </c>
      <c r="M39" s="576"/>
    </row>
    <row r="40" spans="1:14">
      <c r="A40" s="596" t="s">
        <v>304</v>
      </c>
      <c r="B40" s="356">
        <f>F27</f>
        <v>0</v>
      </c>
      <c r="C40" s="352">
        <f>M27</f>
        <v>0</v>
      </c>
      <c r="D40" s="353">
        <f>T27</f>
        <v>0</v>
      </c>
      <c r="E40" s="576"/>
      <c r="I40" s="596" t="s">
        <v>304</v>
      </c>
      <c r="J40" s="356">
        <f>F28</f>
        <v>0</v>
      </c>
      <c r="K40" s="352">
        <f>M28</f>
        <v>0</v>
      </c>
      <c r="L40" s="353">
        <f>T28</f>
        <v>0</v>
      </c>
      <c r="M40" s="576"/>
    </row>
    <row r="41" spans="1:14">
      <c r="A41" s="597" t="s">
        <v>305</v>
      </c>
      <c r="B41" s="357">
        <f>SUMPRODUCT(C34:C38,D34:D38)</f>
        <v>0</v>
      </c>
      <c r="C41" s="357">
        <f>SUMPRODUCT(E34:E38,C34:C38)</f>
        <v>0</v>
      </c>
      <c r="D41" s="584">
        <f>SUMPRODUCT(C34:C38,F34:F38)</f>
        <v>0</v>
      </c>
      <c r="I41" s="597" t="s">
        <v>305</v>
      </c>
      <c r="J41" s="357">
        <f>SUMPRODUCT(K34:K38,L34:L38)</f>
        <v>0</v>
      </c>
      <c r="K41" s="357">
        <f>SUMPRODUCT(K34:K38,M34:M38)</f>
        <v>0</v>
      </c>
      <c r="L41" s="584">
        <f>SUMPRODUCT(K34:K38,N34:N38)</f>
        <v>0</v>
      </c>
    </row>
    <row r="42" spans="1:14">
      <c r="A42" s="597" t="s">
        <v>306</v>
      </c>
      <c r="B42" s="357">
        <f>B40-B41</f>
        <v>0</v>
      </c>
      <c r="C42" s="357">
        <f>C40-C41</f>
        <v>0</v>
      </c>
      <c r="D42" s="359">
        <f>D40-D41</f>
        <v>0</v>
      </c>
      <c r="I42" s="597" t="s">
        <v>306</v>
      </c>
      <c r="J42" s="357">
        <f>J40-J41</f>
        <v>0</v>
      </c>
      <c r="K42" s="357">
        <f>K40-K41</f>
        <v>0</v>
      </c>
      <c r="L42" s="359">
        <f>L40-L41</f>
        <v>0</v>
      </c>
    </row>
    <row r="43" spans="1:14">
      <c r="A43" s="597" t="s">
        <v>307</v>
      </c>
      <c r="B43" s="357">
        <f>B42/12</f>
        <v>0</v>
      </c>
      <c r="C43" s="357">
        <f>C42/12</f>
        <v>0</v>
      </c>
      <c r="D43" s="359">
        <f>D42/12</f>
        <v>0</v>
      </c>
      <c r="I43" s="597" t="s">
        <v>307</v>
      </c>
      <c r="J43" s="357">
        <f>J42/12</f>
        <v>0</v>
      </c>
      <c r="K43" s="357">
        <f>K42/12</f>
        <v>0</v>
      </c>
      <c r="L43" s="359">
        <f>L42/12</f>
        <v>0</v>
      </c>
    </row>
    <row r="44" spans="1:14" ht="13.8" thickBot="1">
      <c r="A44" s="598" t="s">
        <v>308</v>
      </c>
      <c r="B44" s="358" t="e">
        <f>B41/B40</f>
        <v>#DIV/0!</v>
      </c>
      <c r="C44" s="358">
        <f>IFERROR(C41/C40,0)</f>
        <v>0</v>
      </c>
      <c r="D44" s="360">
        <f>IFERROR(D41/D40,0)</f>
        <v>0</v>
      </c>
      <c r="I44" s="598" t="s">
        <v>308</v>
      </c>
      <c r="J44" s="358" t="e">
        <f>J41/J40</f>
        <v>#DIV/0!</v>
      </c>
      <c r="K44" s="358">
        <f>IFERROR(K41/K40,0)</f>
        <v>0</v>
      </c>
      <c r="L44" s="360">
        <f>IFERROR(L41/L40,0)</f>
        <v>0</v>
      </c>
    </row>
    <row r="47" spans="1:14" ht="13.8" thickBot="1"/>
    <row r="48" spans="1:14" ht="13.8" thickBot="1">
      <c r="A48" s="639" t="s">
        <v>297</v>
      </c>
      <c r="B48" s="640"/>
      <c r="C48" s="640"/>
      <c r="D48" s="640"/>
      <c r="E48" s="640"/>
      <c r="F48" s="641"/>
    </row>
    <row r="49" spans="1:6" ht="40.200000000000003" thickBot="1">
      <c r="A49" s="581" t="s">
        <v>299</v>
      </c>
      <c r="B49" s="582"/>
      <c r="C49" s="582" t="s">
        <v>300</v>
      </c>
      <c r="D49" s="583" t="s">
        <v>301</v>
      </c>
      <c r="E49" s="583" t="s">
        <v>302</v>
      </c>
      <c r="F49" s="583" t="s">
        <v>303</v>
      </c>
    </row>
    <row r="50" spans="1:6">
      <c r="A50" s="574">
        <v>0</v>
      </c>
      <c r="B50" s="102">
        <v>9050</v>
      </c>
      <c r="C50" s="101">
        <v>0</v>
      </c>
      <c r="D50" s="579">
        <f>MIN(B56,$B50)</f>
        <v>0</v>
      </c>
      <c r="E50" s="579">
        <f>MIN(C56,$B50)</f>
        <v>0</v>
      </c>
      <c r="F50" s="579">
        <f>MIN(D56,$B50)</f>
        <v>0</v>
      </c>
    </row>
    <row r="51" spans="1:6">
      <c r="A51" s="575">
        <v>9050</v>
      </c>
      <c r="B51" s="102">
        <v>13540</v>
      </c>
      <c r="C51" s="100">
        <v>0.25</v>
      </c>
      <c r="D51" s="580">
        <f>MIN(B56-SUM($D$50:D50),B51-A51)</f>
        <v>0</v>
      </c>
      <c r="E51" s="580">
        <f>MIN(C56-SUM(E$50:E50),B51-A51)</f>
        <v>0</v>
      </c>
      <c r="F51" s="580">
        <f>MIN(D56-SUM(F$50:F50),B51-A51)</f>
        <v>0</v>
      </c>
    </row>
    <row r="52" spans="1:6">
      <c r="A52" s="575">
        <v>13540</v>
      </c>
      <c r="B52" s="99">
        <v>23900</v>
      </c>
      <c r="C52" s="100">
        <v>0.4</v>
      </c>
      <c r="D52" s="580">
        <f>MIN(B56-SUM($D$50:D51),B52-A52)</f>
        <v>0</v>
      </c>
      <c r="E52" s="580">
        <f>MIN(C56-SUM(E$50:E51),B52-A52)</f>
        <v>0</v>
      </c>
      <c r="F52" s="580">
        <f>MIN(D56-SUM(F$50:F51),B52-A52)</f>
        <v>0</v>
      </c>
    </row>
    <row r="53" spans="1:6">
      <c r="A53" s="575">
        <v>23900</v>
      </c>
      <c r="B53" s="99">
        <v>41360</v>
      </c>
      <c r="C53" s="100">
        <v>0.45</v>
      </c>
      <c r="D53" s="580">
        <f>MIN(B56-SUM($D$50:D52),B53-A53)</f>
        <v>0</v>
      </c>
      <c r="E53" s="580">
        <f>MIN(C56-SUM(E$50:E52),B53-A53)</f>
        <v>0</v>
      </c>
      <c r="F53" s="580">
        <f>MIN(D56-SUM(F$50:F52),B53-A53)</f>
        <v>0</v>
      </c>
    </row>
    <row r="54" spans="1:6" ht="13.8" thickBot="1">
      <c r="A54" s="575">
        <v>41360</v>
      </c>
      <c r="B54" s="98">
        <v>0</v>
      </c>
      <c r="C54" s="100">
        <v>0.5</v>
      </c>
      <c r="D54" s="580">
        <f>B56-SUM(D50:D53)</f>
        <v>0</v>
      </c>
      <c r="E54" s="580">
        <f>C56-SUM(E50:E53)</f>
        <v>0</v>
      </c>
      <c r="F54" s="580">
        <f>D56-SUM(F50:F53)</f>
        <v>0</v>
      </c>
    </row>
    <row r="55" spans="1:6" ht="13.8" thickBot="1">
      <c r="A55" s="486"/>
      <c r="B55" s="349" t="s">
        <v>195</v>
      </c>
      <c r="C55" s="350" t="s">
        <v>218</v>
      </c>
      <c r="D55" s="351" t="s">
        <v>222</v>
      </c>
      <c r="E55" s="576"/>
    </row>
    <row r="56" spans="1:6">
      <c r="A56" s="596" t="s">
        <v>304</v>
      </c>
      <c r="B56" s="356">
        <f>F29</f>
        <v>0</v>
      </c>
      <c r="C56" s="352">
        <f>M30</f>
        <v>0</v>
      </c>
      <c r="D56" s="353">
        <f>T29</f>
        <v>0</v>
      </c>
      <c r="E56" s="576"/>
    </row>
    <row r="57" spans="1:6">
      <c r="A57" s="597" t="s">
        <v>305</v>
      </c>
      <c r="B57" s="357">
        <f>SUMPRODUCT(C50:C54,D50:D54)</f>
        <v>0</v>
      </c>
      <c r="C57" s="357">
        <f>SUMPRODUCT(E50:E54,C50:C54)</f>
        <v>0</v>
      </c>
      <c r="D57" s="584">
        <f>SUMPRODUCT(C50:C54,F50:F54)</f>
        <v>0</v>
      </c>
    </row>
    <row r="58" spans="1:6">
      <c r="A58" s="597" t="s">
        <v>306</v>
      </c>
      <c r="B58" s="357">
        <f>B56-B57</f>
        <v>0</v>
      </c>
      <c r="C58" s="357">
        <f>C56-C57</f>
        <v>0</v>
      </c>
      <c r="D58" s="359">
        <f>D56-D57</f>
        <v>0</v>
      </c>
    </row>
    <row r="59" spans="1:6">
      <c r="A59" s="597" t="s">
        <v>307</v>
      </c>
      <c r="B59" s="357">
        <f>B58/12</f>
        <v>0</v>
      </c>
      <c r="C59" s="357">
        <f>C58/12</f>
        <v>0</v>
      </c>
      <c r="D59" s="359">
        <f>D58/12</f>
        <v>0</v>
      </c>
    </row>
    <row r="60" spans="1:6" ht="13.8" thickBot="1">
      <c r="A60" s="598" t="s">
        <v>308</v>
      </c>
      <c r="B60" s="358" t="e">
        <f>B57/B56</f>
        <v>#DIV/0!</v>
      </c>
      <c r="C60" s="358">
        <f>IFERROR(C57/C56,0)</f>
        <v>0</v>
      </c>
      <c r="D60" s="360">
        <f>IFERROR(D57/D56,0)</f>
        <v>0</v>
      </c>
    </row>
  </sheetData>
  <mergeCells count="6">
    <mergeCell ref="A48:F48"/>
    <mergeCell ref="I32:N32"/>
    <mergeCell ref="B25:H25"/>
    <mergeCell ref="I25:O25"/>
    <mergeCell ref="P25:V25"/>
    <mergeCell ref="A32:F32"/>
  </mergeCells>
  <phoneticPr fontId="52" type="noConversion"/>
  <dataValidations disablePrompts="1" count="2">
    <dataValidation type="list" allowBlank="1" showInputMessage="1" showErrorMessage="1" sqref="E5:E13 I5:I13 G5:G13" xr:uid="{00000000-0002-0000-0800-000001000000}">
      <formula1>"0,1,2,3,4,5,6,7,8,9,10,11,12"</formula1>
    </dataValidation>
    <dataValidation allowBlank="1" showInputMessage="1" showErrorMessage="1" promptTitle="mois" sqref="N31" xr:uid="{00000000-0002-0000-0800-000000000000}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colBreaks count="2" manualBreakCount="2">
    <brk id="8" max="1048575" man="1"/>
    <brk id="1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>
    <tabColor indexed="9"/>
    <pageSetUpPr fitToPage="1"/>
  </sheetPr>
  <dimension ref="A1:O2297"/>
  <sheetViews>
    <sheetView zoomScaleSheetLayoutView="100" workbookViewId="0">
      <selection activeCell="A16" sqref="A16:H22"/>
    </sheetView>
  </sheetViews>
  <sheetFormatPr baseColWidth="10" defaultColWidth="11.44140625" defaultRowHeight="11.4"/>
  <cols>
    <col min="1" max="1" width="42.33203125" style="11" customWidth="1"/>
    <col min="2" max="2" width="14.88671875" style="12" customWidth="1"/>
    <col min="3" max="3" width="14.44140625" style="11" bestFit="1" customWidth="1"/>
    <col min="4" max="4" width="12.88671875" style="11" customWidth="1"/>
    <col min="5" max="5" width="12.6640625" style="11" customWidth="1"/>
    <col min="6" max="6" width="12.44140625" style="11" customWidth="1"/>
    <col min="7" max="8" width="12.5546875" style="11" customWidth="1"/>
    <col min="9" max="9" width="12.88671875" style="11" customWidth="1"/>
    <col min="10" max="10" width="12.5546875" style="11" customWidth="1"/>
    <col min="11" max="11" width="13" style="11" customWidth="1"/>
    <col min="12" max="14" width="13.33203125" style="11" bestFit="1" customWidth="1"/>
    <col min="15" max="15" width="13.88671875" style="12" customWidth="1"/>
    <col min="16" max="16" width="13.5546875" style="11" bestFit="1" customWidth="1"/>
    <col min="17" max="16384" width="11.44140625" style="11"/>
  </cols>
  <sheetData>
    <row r="1" spans="1:15" ht="12.6" thickBot="1">
      <c r="A1" s="21" t="s">
        <v>195</v>
      </c>
      <c r="B1" s="390" t="s">
        <v>309</v>
      </c>
      <c r="C1" s="389" t="s">
        <v>310</v>
      </c>
      <c r="D1" s="389" t="s">
        <v>311</v>
      </c>
      <c r="E1" s="389" t="s">
        <v>312</v>
      </c>
      <c r="F1" s="389" t="s">
        <v>313</v>
      </c>
      <c r="G1" s="389" t="s">
        <v>314</v>
      </c>
      <c r="H1" s="389" t="s">
        <v>315</v>
      </c>
      <c r="I1" s="389" t="s">
        <v>316</v>
      </c>
      <c r="J1" s="389" t="s">
        <v>317</v>
      </c>
      <c r="K1" s="389" t="s">
        <v>318</v>
      </c>
      <c r="L1" s="389" t="s">
        <v>319</v>
      </c>
      <c r="M1" s="389" t="s">
        <v>320</v>
      </c>
      <c r="N1" s="389" t="s">
        <v>321</v>
      </c>
      <c r="O1" s="389" t="s">
        <v>322</v>
      </c>
    </row>
    <row r="2" spans="1:15" ht="12.6" thickBot="1">
      <c r="A2" s="395" t="s">
        <v>323</v>
      </c>
      <c r="B2" s="383"/>
      <c r="C2" s="383" t="e">
        <f>B34</f>
        <v>#REF!</v>
      </c>
      <c r="D2" s="383" t="e">
        <f>C34</f>
        <v>#REF!</v>
      </c>
      <c r="E2" s="383" t="e">
        <f t="shared" ref="E2:N2" si="0">D34</f>
        <v>#REF!</v>
      </c>
      <c r="F2" s="383" t="e">
        <f t="shared" si="0"/>
        <v>#REF!</v>
      </c>
      <c r="G2" s="383" t="e">
        <f t="shared" si="0"/>
        <v>#REF!</v>
      </c>
      <c r="H2" s="383" t="e">
        <f t="shared" si="0"/>
        <v>#REF!</v>
      </c>
      <c r="I2" s="383" t="e">
        <f t="shared" si="0"/>
        <v>#REF!</v>
      </c>
      <c r="J2" s="383" t="e">
        <f t="shared" si="0"/>
        <v>#REF!</v>
      </c>
      <c r="K2" s="383" t="e">
        <f t="shared" si="0"/>
        <v>#REF!</v>
      </c>
      <c r="L2" s="383" t="e">
        <f t="shared" si="0"/>
        <v>#REF!</v>
      </c>
      <c r="M2" s="383" t="e">
        <f t="shared" si="0"/>
        <v>#REF!</v>
      </c>
      <c r="N2" s="383" t="e">
        <f t="shared" si="0"/>
        <v>#REF!</v>
      </c>
      <c r="O2" s="384" t="e">
        <f>SUM(C2:N2)</f>
        <v>#REF!</v>
      </c>
    </row>
    <row r="3" spans="1:15" ht="12">
      <c r="A3" s="385" t="s">
        <v>324</v>
      </c>
      <c r="B3" s="386"/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>
        <f t="shared" ref="O3:O33" si="1">SUM(C3:N3)</f>
        <v>0</v>
      </c>
    </row>
    <row r="4" spans="1:15">
      <c r="A4" s="16" t="s">
        <v>325</v>
      </c>
      <c r="B4" s="137">
        <f>Bilan!F4+Bilan!F5</f>
        <v>0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6">
        <f t="shared" si="1"/>
        <v>0</v>
      </c>
    </row>
    <row r="5" spans="1:15">
      <c r="A5" s="16" t="s">
        <v>326</v>
      </c>
      <c r="B5" s="137">
        <f>Affectation!D8</f>
        <v>0</v>
      </c>
      <c r="C5" s="392"/>
      <c r="D5" s="137">
        <f>Affectation!D9+Affectation!D10</f>
        <v>0</v>
      </c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6">
        <f>SUM(C5:N5)</f>
        <v>0</v>
      </c>
    </row>
    <row r="6" spans="1:15">
      <c r="A6" s="16" t="s">
        <v>391</v>
      </c>
      <c r="B6" s="137">
        <f>Affectation!D13</f>
        <v>0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6"/>
    </row>
    <row r="7" spans="1:15">
      <c r="A7" s="16" t="s">
        <v>327</v>
      </c>
      <c r="B7" s="136" t="e">
        <f>'Amortissement crédit1'!C1+#REF!+#REF!+#REF!</f>
        <v>#REF!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7">
        <f t="shared" si="1"/>
        <v>0</v>
      </c>
    </row>
    <row r="8" spans="1:15">
      <c r="A8" s="16" t="s">
        <v>328</v>
      </c>
      <c r="B8" s="136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7">
        <f t="shared" si="1"/>
        <v>0</v>
      </c>
    </row>
    <row r="9" spans="1:15">
      <c r="A9" s="16" t="s">
        <v>329</v>
      </c>
      <c r="B9" s="90"/>
      <c r="C9" s="136">
        <f>Ventes!I23</f>
        <v>0</v>
      </c>
      <c r="D9" s="136">
        <f>Ventes!J23</f>
        <v>0</v>
      </c>
      <c r="E9" s="136">
        <f>Ventes!K23</f>
        <v>0</v>
      </c>
      <c r="F9" s="136">
        <f>Ventes!L23</f>
        <v>0</v>
      </c>
      <c r="G9" s="136">
        <f>Ventes!M23</f>
        <v>0</v>
      </c>
      <c r="H9" s="136">
        <f>Ventes!N23</f>
        <v>0</v>
      </c>
      <c r="I9" s="136">
        <f>Ventes!O23</f>
        <v>0</v>
      </c>
      <c r="J9" s="136">
        <f>Ventes!P23</f>
        <v>0</v>
      </c>
      <c r="K9" s="136">
        <f>Ventes!Q23</f>
        <v>0</v>
      </c>
      <c r="L9" s="136">
        <f>Ventes!R23</f>
        <v>0</v>
      </c>
      <c r="M9" s="136">
        <f>Ventes!S23</f>
        <v>0</v>
      </c>
      <c r="N9" s="136">
        <f>Ventes!T23</f>
        <v>0</v>
      </c>
      <c r="O9" s="136">
        <f t="shared" si="1"/>
        <v>0</v>
      </c>
    </row>
    <row r="10" spans="1:15" ht="12" thickBot="1">
      <c r="A10" s="16" t="s">
        <v>330</v>
      </c>
      <c r="B10" s="136"/>
      <c r="C10" s="136"/>
      <c r="D10" s="136"/>
      <c r="E10" s="136" t="e">
        <f>IF(#REF!&lt;0,-#REF!,0)</f>
        <v>#REF!</v>
      </c>
      <c r="F10" s="136"/>
      <c r="G10" s="136"/>
      <c r="H10" s="136" t="e">
        <f>IF(#REF!&lt;0,-#REF!,0)</f>
        <v>#REF!</v>
      </c>
      <c r="I10" s="136"/>
      <c r="J10" s="136"/>
      <c r="K10" s="136" t="e">
        <f>IF(#REF!&lt;0,-#REF!,0)</f>
        <v>#REF!</v>
      </c>
      <c r="L10" s="136"/>
      <c r="M10" s="136"/>
      <c r="N10" s="136" t="e">
        <f>IF(#REF!&lt;0,-#REF!,0)</f>
        <v>#REF!</v>
      </c>
      <c r="O10" s="136" t="e">
        <f t="shared" si="1"/>
        <v>#REF!</v>
      </c>
    </row>
    <row r="11" spans="1:15" ht="12.6" thickBot="1">
      <c r="A11" s="382" t="s">
        <v>331</v>
      </c>
      <c r="B11" s="383" t="e">
        <f>SUM(B4:B10)</f>
        <v>#REF!</v>
      </c>
      <c r="C11" s="383">
        <f t="shared" ref="C11:N11" si="2">SUM(C4:C10)</f>
        <v>0</v>
      </c>
      <c r="D11" s="383">
        <f t="shared" si="2"/>
        <v>0</v>
      </c>
      <c r="E11" s="383" t="e">
        <f t="shared" si="2"/>
        <v>#REF!</v>
      </c>
      <c r="F11" s="383">
        <f t="shared" si="2"/>
        <v>0</v>
      </c>
      <c r="G11" s="383">
        <f t="shared" si="2"/>
        <v>0</v>
      </c>
      <c r="H11" s="383" t="e">
        <f t="shared" si="2"/>
        <v>#REF!</v>
      </c>
      <c r="I11" s="383">
        <f t="shared" si="2"/>
        <v>0</v>
      </c>
      <c r="J11" s="383">
        <f t="shared" si="2"/>
        <v>0</v>
      </c>
      <c r="K11" s="383" t="e">
        <f t="shared" si="2"/>
        <v>#REF!</v>
      </c>
      <c r="L11" s="383">
        <f t="shared" si="2"/>
        <v>0</v>
      </c>
      <c r="M11" s="383">
        <f t="shared" si="2"/>
        <v>0</v>
      </c>
      <c r="N11" s="384" t="e">
        <f t="shared" si="2"/>
        <v>#REF!</v>
      </c>
      <c r="O11" s="384" t="e">
        <f t="shared" si="1"/>
        <v>#REF!</v>
      </c>
    </row>
    <row r="12" spans="1:15">
      <c r="A12" s="16"/>
      <c r="B12" s="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1"/>
        <v>0</v>
      </c>
    </row>
    <row r="13" spans="1:15" ht="12">
      <c r="A13" s="385" t="s">
        <v>332</v>
      </c>
      <c r="B13" s="386"/>
      <c r="C13" s="387"/>
      <c r="D13" s="387"/>
      <c r="E13" s="387"/>
      <c r="F13" s="387"/>
      <c r="G13" s="388"/>
      <c r="H13" s="388"/>
      <c r="I13" s="388"/>
      <c r="J13" s="388"/>
      <c r="K13" s="388"/>
      <c r="L13" s="388"/>
      <c r="M13" s="388"/>
      <c r="N13" s="388"/>
      <c r="O13" s="388">
        <f t="shared" si="1"/>
        <v>0</v>
      </c>
    </row>
    <row r="14" spans="1:15">
      <c r="A14" s="16" t="s">
        <v>333</v>
      </c>
      <c r="B14" s="333" t="e">
        <f>Affectation!B30</f>
        <v>#REF!</v>
      </c>
      <c r="C14" s="136">
        <f>Ventes!I$24</f>
        <v>0</v>
      </c>
      <c r="D14" s="136">
        <f>Ventes!J$24</f>
        <v>0</v>
      </c>
      <c r="E14" s="136">
        <f>Ventes!K$24</f>
        <v>0</v>
      </c>
      <c r="F14" s="136">
        <f>Ventes!L$24</f>
        <v>0</v>
      </c>
      <c r="G14" s="136">
        <f>Ventes!M$24</f>
        <v>0</v>
      </c>
      <c r="H14" s="136">
        <f>Ventes!N$24</f>
        <v>0</v>
      </c>
      <c r="I14" s="136">
        <f>Ventes!O$24</f>
        <v>0</v>
      </c>
      <c r="J14" s="136">
        <f>Ventes!P$24</f>
        <v>0</v>
      </c>
      <c r="K14" s="136">
        <f>Ventes!Q$24</f>
        <v>0</v>
      </c>
      <c r="L14" s="136">
        <f>Ventes!R$24</f>
        <v>0</v>
      </c>
      <c r="M14" s="136">
        <f>Ventes!S$24</f>
        <v>0</v>
      </c>
      <c r="N14" s="136">
        <f>Ventes!T$24</f>
        <v>0</v>
      </c>
      <c r="O14" s="136">
        <f t="shared" si="1"/>
        <v>0</v>
      </c>
    </row>
    <row r="15" spans="1:15">
      <c r="A15" s="16" t="s">
        <v>334</v>
      </c>
      <c r="B15" s="136">
        <f>Résultat!B20*1.21</f>
        <v>0</v>
      </c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136">
        <f>SUM(B15:N15)</f>
        <v>0</v>
      </c>
    </row>
    <row r="16" spans="1:15">
      <c r="A16" s="16" t="s">
        <v>335</v>
      </c>
      <c r="B16" s="442"/>
      <c r="C16" s="136">
        <f>((Résultat!$B$22+Résultat!$B$26+Résultat!$B$27)/12)*1.21+Résultat!$B$21/12+Résultat!$B$23/12+Résultat!$B$24/12+((Résultat!$B$25/12)*1.06)</f>
        <v>0</v>
      </c>
      <c r="D16" s="136">
        <f>((Résultat!$B$22+Résultat!$B$26+Résultat!$B$27)/12)*1.21+Résultat!$B$21/12+Résultat!$B$23/12+Résultat!$B$24/12+((Résultat!$B$25/12)*1.06)</f>
        <v>0</v>
      </c>
      <c r="E16" s="136">
        <f>((Résultat!$B$22+Résultat!$B$26+Résultat!$B$27)/12)*1.21+Résultat!$B$21/12+Résultat!$B$23/12+Résultat!$B$24/12+((Résultat!$B$25/12)*1.06)</f>
        <v>0</v>
      </c>
      <c r="F16" s="136">
        <f>((Résultat!$B$22+Résultat!$B$26+Résultat!$B$27)/12)*1.21+Résultat!$B$21/12+Résultat!$B$23/12+Résultat!$B$24/12+((Résultat!$B$25/12)*1.06)</f>
        <v>0</v>
      </c>
      <c r="G16" s="136">
        <f>((Résultat!$B$22+Résultat!$B$26+Résultat!$B$27)/12)*1.21+Résultat!$B$21/12+Résultat!$B$23/12+Résultat!$B$24/12+((Résultat!$B$25/12)*1.06)</f>
        <v>0</v>
      </c>
      <c r="H16" s="136">
        <f>((Résultat!$B$22+Résultat!$B$26+Résultat!$B$27)/12)*1.21+Résultat!$B$21/12+Résultat!$B$23/12+Résultat!$B$24/12+((Résultat!$B$25/12)*1.06)</f>
        <v>0</v>
      </c>
      <c r="I16" s="136">
        <f>((Résultat!$B$22+Résultat!$B$26+Résultat!$B$27)/12)*1.21+Résultat!$B$21/12+Résultat!$B$23/12+Résultat!$B$24/12+((Résultat!$B$25/12)*1.06)</f>
        <v>0</v>
      </c>
      <c r="J16" s="136">
        <f>((Résultat!$B$22+Résultat!$B$26+Résultat!$B$27)/12)*1.21+Résultat!$B$21/12+Résultat!$B$23/12+Résultat!$B$24/12+((Résultat!$B$25/12)*1.06)</f>
        <v>0</v>
      </c>
      <c r="K16" s="136">
        <f>((Résultat!$B$22+Résultat!$B$26+Résultat!$B$27)/12)*1.21+Résultat!$B$21/12+Résultat!$B$23/12+Résultat!$B$24/12+((Résultat!$B$25/12)*1.06)</f>
        <v>0</v>
      </c>
      <c r="L16" s="136">
        <f>((Résultat!$B$22+Résultat!$B$26+Résultat!$B$27)/12)*1.21+Résultat!$B$21/12+Résultat!$B$23/12+Résultat!$B$24/12+((Résultat!$B$25/12)*1.06)</f>
        <v>0</v>
      </c>
      <c r="M16" s="136">
        <f>((Résultat!$B$22+Résultat!$B$26+Résultat!$B$27)/12)*1.21+Résultat!$B$21/12+Résultat!$B$23/12+Résultat!$B$24/12+((Résultat!$B$25/12)*1.06)</f>
        <v>0</v>
      </c>
      <c r="N16" s="136">
        <f>((Résultat!$B$22+Résultat!$B$26+Résultat!$B$27)/12)*1.21+Résultat!$B$21/12+Résultat!$B$23/12+Résultat!$B$24/12+((Résultat!$B$25/12)*1.06)</f>
        <v>0</v>
      </c>
      <c r="O16" s="136">
        <f t="shared" si="1"/>
        <v>0</v>
      </c>
    </row>
    <row r="17" spans="1:15">
      <c r="A17" s="16" t="s">
        <v>336</v>
      </c>
      <c r="B17" s="393"/>
      <c r="C17" s="136">
        <f>(Résultat!$B$32/12)*1.21</f>
        <v>0</v>
      </c>
      <c r="D17" s="136">
        <f>(Résultat!$B$32/12)*1.21</f>
        <v>0</v>
      </c>
      <c r="E17" s="136">
        <f>(Résultat!$B$32/12)*1.21</f>
        <v>0</v>
      </c>
      <c r="F17" s="136">
        <f>(Résultat!$B$32/12)*1.21</f>
        <v>0</v>
      </c>
      <c r="G17" s="136">
        <f>(Résultat!$B$32/12)*1.21</f>
        <v>0</v>
      </c>
      <c r="H17" s="136">
        <f>(Résultat!$B$32/12)*1.21</f>
        <v>0</v>
      </c>
      <c r="I17" s="136">
        <f>(Résultat!$B$32/12)*1.21</f>
        <v>0</v>
      </c>
      <c r="J17" s="136">
        <f>(Résultat!$B$32/12)*1.21</f>
        <v>0</v>
      </c>
      <c r="K17" s="136">
        <f>(Résultat!$B$32/12)*1.21</f>
        <v>0</v>
      </c>
      <c r="L17" s="136">
        <f>(Résultat!$B$32/12)*1.21</f>
        <v>0</v>
      </c>
      <c r="M17" s="136">
        <f>(Résultat!$B$32/12)*1.21</f>
        <v>0</v>
      </c>
      <c r="N17" s="136">
        <f>(Résultat!$B$32/12)*1.21</f>
        <v>0</v>
      </c>
      <c r="O17" s="136">
        <f t="shared" si="1"/>
        <v>0</v>
      </c>
    </row>
    <row r="18" spans="1:15">
      <c r="A18" s="16" t="s">
        <v>337</v>
      </c>
      <c r="B18" s="394"/>
      <c r="C18" s="136">
        <f>(Résultat!$B$37/12)*1.21</f>
        <v>0</v>
      </c>
      <c r="D18" s="136">
        <f>(Résultat!$B$37/12)*1.21</f>
        <v>0</v>
      </c>
      <c r="E18" s="136">
        <f>(Résultat!$B$37/12)*1.21</f>
        <v>0</v>
      </c>
      <c r="F18" s="136">
        <f>(Résultat!$B$37/12)*1.21</f>
        <v>0</v>
      </c>
      <c r="G18" s="136">
        <f>(Résultat!$B$37/12)*1.21</f>
        <v>0</v>
      </c>
      <c r="H18" s="136">
        <f>(Résultat!$B$37/12)*1.21</f>
        <v>0</v>
      </c>
      <c r="I18" s="136">
        <f>(Résultat!$B$37/12)*1.21</f>
        <v>0</v>
      </c>
      <c r="J18" s="136">
        <f>(Résultat!$B$37/12)*1.21</f>
        <v>0</v>
      </c>
      <c r="K18" s="136">
        <f>(Résultat!$B$37/12)*1.21</f>
        <v>0</v>
      </c>
      <c r="L18" s="136">
        <f>(Résultat!$B$37/12)*1.21</f>
        <v>0</v>
      </c>
      <c r="M18" s="136">
        <f>(Résultat!$B$37/12)*1.21</f>
        <v>0</v>
      </c>
      <c r="N18" s="136">
        <f>(Résultat!$B$37/12)*1.21</f>
        <v>0</v>
      </c>
      <c r="O18" s="136">
        <f t="shared" si="1"/>
        <v>0</v>
      </c>
    </row>
    <row r="19" spans="1:15">
      <c r="A19" s="16" t="s">
        <v>338</v>
      </c>
      <c r="B19" s="136">
        <f>Affectation!B35</f>
        <v>0</v>
      </c>
      <c r="C19" s="136">
        <f>((Résultat!$B$39+Résultat!$B$38)/12)*1.21</f>
        <v>0</v>
      </c>
      <c r="D19" s="136">
        <f>((Résultat!$B$39+Résultat!$B$38)/12)*1.21</f>
        <v>0</v>
      </c>
      <c r="E19" s="136">
        <f>((Résultat!$B$39+Résultat!$B$38)/12)*1.21</f>
        <v>0</v>
      </c>
      <c r="F19" s="136">
        <f>((Résultat!$B$39+Résultat!$B$38)/12)*1.21</f>
        <v>0</v>
      </c>
      <c r="G19" s="136">
        <f>((Résultat!$B$39+Résultat!$B$38)/12)*1.21</f>
        <v>0</v>
      </c>
      <c r="H19" s="136">
        <f>((Résultat!$B$39+Résultat!$B$38)/12)*1.21</f>
        <v>0</v>
      </c>
      <c r="I19" s="136">
        <f>((Résultat!$B$39+Résultat!$B$38)/12)*1.21</f>
        <v>0</v>
      </c>
      <c r="J19" s="136">
        <f>((Résultat!$B$39+Résultat!$B$38)/12)*1.21</f>
        <v>0</v>
      </c>
      <c r="K19" s="136">
        <f>((Résultat!$B$39+Résultat!$B$38)/12)*1.21</f>
        <v>0</v>
      </c>
      <c r="L19" s="136">
        <f>((Résultat!$B$39+Résultat!$B$38)/12)*1.21</f>
        <v>0</v>
      </c>
      <c r="M19" s="136">
        <f>((Résultat!$B$39+Résultat!$B$38)/12)*1.21</f>
        <v>0</v>
      </c>
      <c r="N19" s="136">
        <f>((Résultat!$B$39+Résultat!$B$38)/12)*1.21</f>
        <v>0</v>
      </c>
      <c r="O19" s="136">
        <f t="shared" si="1"/>
        <v>0</v>
      </c>
    </row>
    <row r="20" spans="1:15">
      <c r="A20" s="16" t="s">
        <v>339</v>
      </c>
      <c r="B20" s="442"/>
      <c r="C20" s="136">
        <f>(Résultat!$B$51/12)</f>
        <v>0</v>
      </c>
      <c r="D20" s="136">
        <f>(Résultat!$B$51/12)</f>
        <v>0</v>
      </c>
      <c r="E20" s="136">
        <f>(Résultat!$B$51/12)</f>
        <v>0</v>
      </c>
      <c r="F20" s="136">
        <f>(Résultat!$B$51/12)</f>
        <v>0</v>
      </c>
      <c r="G20" s="136">
        <f>(Résultat!$B$51/12)</f>
        <v>0</v>
      </c>
      <c r="H20" s="136">
        <f>(Résultat!$B$51/12)</f>
        <v>0</v>
      </c>
      <c r="I20" s="136">
        <f>(Résultat!$B$51/12)</f>
        <v>0</v>
      </c>
      <c r="J20" s="136">
        <f>(Résultat!$B$51/12)</f>
        <v>0</v>
      </c>
      <c r="K20" s="136">
        <f>(Résultat!$B$51/12)</f>
        <v>0</v>
      </c>
      <c r="L20" s="136">
        <f>(Résultat!$B$51/12)</f>
        <v>0</v>
      </c>
      <c r="M20" s="136">
        <f>(Résultat!$B$51/12)</f>
        <v>0</v>
      </c>
      <c r="N20" s="136">
        <f>(Résultat!$B$51/12)</f>
        <v>0</v>
      </c>
      <c r="O20" s="136">
        <f t="shared" si="1"/>
        <v>0</v>
      </c>
    </row>
    <row r="21" spans="1:15">
      <c r="A21" s="16" t="s">
        <v>340</v>
      </c>
      <c r="B21" s="393"/>
      <c r="C21" s="136">
        <f>(Résultat!$B$63/12)*1.21</f>
        <v>0</v>
      </c>
      <c r="D21" s="136">
        <f>(Résultat!$B$63/12)*1.21</f>
        <v>0</v>
      </c>
      <c r="E21" s="136">
        <f>(Résultat!$B$63/12)*1.21</f>
        <v>0</v>
      </c>
      <c r="F21" s="136">
        <f>(Résultat!$B$63/12)*1.21</f>
        <v>0</v>
      </c>
      <c r="G21" s="136">
        <f>(Résultat!$B$63/12)*1.21</f>
        <v>0</v>
      </c>
      <c r="H21" s="136">
        <f>(Résultat!$B$63/12)*1.21</f>
        <v>0</v>
      </c>
      <c r="I21" s="136">
        <f>(Résultat!$B$63/12)*1.21</f>
        <v>0</v>
      </c>
      <c r="J21" s="136">
        <f>(Résultat!$B$63/12)*1.21</f>
        <v>0</v>
      </c>
      <c r="K21" s="136">
        <f>(Résultat!$B$63/12)*1.21</f>
        <v>0</v>
      </c>
      <c r="L21" s="136">
        <f>(Résultat!$B$63/12)*1.21</f>
        <v>0</v>
      </c>
      <c r="M21" s="136">
        <f>(Résultat!$B$63/12)*1.21</f>
        <v>0</v>
      </c>
      <c r="N21" s="136">
        <f>(Résultat!$B$63/12)*1.21</f>
        <v>0</v>
      </c>
      <c r="O21" s="136">
        <f t="shared" si="1"/>
        <v>0</v>
      </c>
    </row>
    <row r="22" spans="1:15">
      <c r="A22" s="16" t="s">
        <v>341</v>
      </c>
      <c r="B22" s="393"/>
      <c r="C22" s="136" t="e">
        <f>(Résultat!$B$73/12)</f>
        <v>#REF!</v>
      </c>
      <c r="D22" s="136" t="e">
        <f>(Résultat!$B$73/12)</f>
        <v>#REF!</v>
      </c>
      <c r="E22" s="136" t="e">
        <f>(Résultat!$B$73/12)</f>
        <v>#REF!</v>
      </c>
      <c r="F22" s="136" t="e">
        <f>(Résultat!$B$73/12)</f>
        <v>#REF!</v>
      </c>
      <c r="G22" s="136" t="e">
        <f>(Résultat!$B$73/12)</f>
        <v>#REF!</v>
      </c>
      <c r="H22" s="136" t="e">
        <f>(Résultat!$B$73/12)</f>
        <v>#REF!</v>
      </c>
      <c r="I22" s="136" t="e">
        <f>(Résultat!$B$73/12)</f>
        <v>#REF!</v>
      </c>
      <c r="J22" s="136" t="e">
        <f>(Résultat!$B$73/12)</f>
        <v>#REF!</v>
      </c>
      <c r="K22" s="136" t="e">
        <f>(Résultat!$B$73/12)</f>
        <v>#REF!</v>
      </c>
      <c r="L22" s="136" t="e">
        <f>(Résultat!$B$73/12)</f>
        <v>#REF!</v>
      </c>
      <c r="M22" s="136" t="e">
        <f>(Résultat!$B$73/12)</f>
        <v>#REF!</v>
      </c>
      <c r="N22" s="136" t="e">
        <f>(Résultat!$B$73/12)</f>
        <v>#REF!</v>
      </c>
      <c r="O22" s="136" t="e">
        <f t="shared" si="1"/>
        <v>#REF!</v>
      </c>
    </row>
    <row r="23" spans="1:15">
      <c r="A23" s="16" t="s">
        <v>342</v>
      </c>
      <c r="B23" s="393"/>
      <c r="C23" s="136">
        <f>RH!$F$23/12+Résultat!$B$43/12</f>
        <v>0</v>
      </c>
      <c r="D23" s="136">
        <f>RH!$F$23/12+Résultat!$B$43/12</f>
        <v>0</v>
      </c>
      <c r="E23" s="136">
        <f>RH!$F$23/12+Résultat!$B$43/12</f>
        <v>0</v>
      </c>
      <c r="F23" s="136">
        <f>RH!$F$23/12+Résultat!$B$43/12</f>
        <v>0</v>
      </c>
      <c r="G23" s="136">
        <f>RH!$F$23/12+Résultat!$B$43/12</f>
        <v>0</v>
      </c>
      <c r="H23" s="136">
        <f>RH!$F$23/12+Résultat!$B$43/12</f>
        <v>0</v>
      </c>
      <c r="I23" s="136">
        <f>RH!$F$23/12+Résultat!$B$43/12</f>
        <v>0</v>
      </c>
      <c r="J23" s="136">
        <f>RH!$F$23/12+Résultat!$B$43/12</f>
        <v>0</v>
      </c>
      <c r="K23" s="136">
        <f>RH!$F$23/12+Résultat!$B$43/12</f>
        <v>0</v>
      </c>
      <c r="L23" s="136">
        <f>RH!$F$23/12+Résultat!$B$43/12</f>
        <v>0</v>
      </c>
      <c r="M23" s="136">
        <f>RH!$F$23/12+Résultat!$B$43/12</f>
        <v>0</v>
      </c>
      <c r="N23" s="136">
        <f>RH!$F$23/12+Résultat!$B$43/12</f>
        <v>0</v>
      </c>
      <c r="O23" s="136">
        <f t="shared" si="1"/>
        <v>0</v>
      </c>
    </row>
    <row r="24" spans="1:15">
      <c r="A24" s="16" t="s">
        <v>343</v>
      </c>
      <c r="B24" s="393"/>
      <c r="C24" s="136">
        <f>Résultat!$B$64/12</f>
        <v>0</v>
      </c>
      <c r="D24" s="136">
        <f>Résultat!$B$64/12</f>
        <v>0</v>
      </c>
      <c r="E24" s="136">
        <f>Résultat!$B$64/12</f>
        <v>0</v>
      </c>
      <c r="F24" s="136">
        <f>Résultat!$B$64/12</f>
        <v>0</v>
      </c>
      <c r="G24" s="136">
        <f>Résultat!$B$64/12</f>
        <v>0</v>
      </c>
      <c r="H24" s="136">
        <f>Résultat!$B$64/12</f>
        <v>0</v>
      </c>
      <c r="I24" s="136">
        <f>Résultat!$B$64/12</f>
        <v>0</v>
      </c>
      <c r="J24" s="136">
        <f>Résultat!$B$64/12</f>
        <v>0</v>
      </c>
      <c r="K24" s="136">
        <f>Résultat!$B$64/12</f>
        <v>0</v>
      </c>
      <c r="L24" s="136">
        <f>Résultat!$B$64/12</f>
        <v>0</v>
      </c>
      <c r="M24" s="136">
        <f>Résultat!$B$64/12</f>
        <v>0</v>
      </c>
      <c r="N24" s="136">
        <f>Résultat!$B$64/12</f>
        <v>0</v>
      </c>
      <c r="O24" s="136">
        <f t="shared" si="1"/>
        <v>0</v>
      </c>
    </row>
    <row r="25" spans="1:15">
      <c r="A25" s="16" t="s">
        <v>344</v>
      </c>
      <c r="B25" s="394"/>
      <c r="C25" s="136" t="e">
        <f>('Données emprunt'!$C$3+'Données emprunt'!$C$9+'Données emprunt'!$C$15+'Données emprunt'!$C$21)/12</f>
        <v>#REF!</v>
      </c>
      <c r="D25" s="136" t="e">
        <f>('Données emprunt'!$C$3+'Données emprunt'!$C$9+'Données emprunt'!$C$15+'Données emprunt'!$C$21)/12</f>
        <v>#REF!</v>
      </c>
      <c r="E25" s="136" t="e">
        <f>('Données emprunt'!$C$3+'Données emprunt'!$C$9+'Données emprunt'!$C$15+'Données emprunt'!$C$21)/12</f>
        <v>#REF!</v>
      </c>
      <c r="F25" s="136" t="e">
        <f>('Données emprunt'!$C$3+'Données emprunt'!$C$9+'Données emprunt'!$C$15+'Données emprunt'!$C$21)/12</f>
        <v>#REF!</v>
      </c>
      <c r="G25" s="136" t="e">
        <f>('Données emprunt'!$C$3+'Données emprunt'!$C$9+'Données emprunt'!$C$15+'Données emprunt'!$C$21)/12</f>
        <v>#REF!</v>
      </c>
      <c r="H25" s="136" t="e">
        <f>('Données emprunt'!$C$3+'Données emprunt'!$C$9+'Données emprunt'!$C$15+'Données emprunt'!$C$21)/12</f>
        <v>#REF!</v>
      </c>
      <c r="I25" s="136" t="e">
        <f>('Données emprunt'!$C$3+'Données emprunt'!$C$9+'Données emprunt'!$C$15+'Données emprunt'!$C$21)/12</f>
        <v>#REF!</v>
      </c>
      <c r="J25" s="136" t="e">
        <f>('Données emprunt'!$C$3+'Données emprunt'!$C$9+'Données emprunt'!$C$15+'Données emprunt'!$C$21)/12</f>
        <v>#REF!</v>
      </c>
      <c r="K25" s="136" t="e">
        <f>('Données emprunt'!$C$3+'Données emprunt'!$C$9+'Données emprunt'!$C$15+'Données emprunt'!$C$21)/12</f>
        <v>#REF!</v>
      </c>
      <c r="L25" s="136" t="e">
        <f>('Données emprunt'!$C$3+'Données emprunt'!$C$9+'Données emprunt'!$C$15+'Données emprunt'!$C$21)/12</f>
        <v>#REF!</v>
      </c>
      <c r="M25" s="136" t="e">
        <f>('Données emprunt'!$C$3+'Données emprunt'!$C$9+'Données emprunt'!$C$15+'Données emprunt'!$C$21)/12</f>
        <v>#REF!</v>
      </c>
      <c r="N25" s="136" t="e">
        <f>('Données emprunt'!$C$3+'Données emprunt'!$C$9+'Données emprunt'!$C$15+'Données emprunt'!$C$21)/12</f>
        <v>#REF!</v>
      </c>
      <c r="O25" s="136" t="e">
        <f t="shared" si="1"/>
        <v>#REF!</v>
      </c>
    </row>
    <row r="26" spans="1:15" ht="12">
      <c r="A26" s="602" t="s">
        <v>345</v>
      </c>
      <c r="B26" s="136" t="e">
        <f>Investissements!H26</f>
        <v>#REF!</v>
      </c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1">
        <f t="shared" si="1"/>
        <v>0</v>
      </c>
    </row>
    <row r="27" spans="1:15">
      <c r="A27" s="16" t="s">
        <v>346</v>
      </c>
      <c r="B27" s="136">
        <f>Bilan!B14</f>
        <v>0</v>
      </c>
      <c r="C27" s="392"/>
      <c r="D27" s="392"/>
      <c r="E27" s="392"/>
      <c r="F27" s="392" t="s">
        <v>347</v>
      </c>
      <c r="G27" s="392"/>
      <c r="H27" s="392"/>
      <c r="I27" s="392"/>
      <c r="J27" s="392"/>
      <c r="K27" s="392"/>
      <c r="L27" s="392"/>
      <c r="M27" s="392"/>
      <c r="N27" s="392"/>
      <c r="O27" s="391">
        <f t="shared" si="1"/>
        <v>0</v>
      </c>
    </row>
    <row r="28" spans="1:15">
      <c r="A28" s="16" t="s">
        <v>348</v>
      </c>
      <c r="B28" s="136">
        <f>Bilan!B15</f>
        <v>0</v>
      </c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1">
        <f t="shared" si="1"/>
        <v>0</v>
      </c>
    </row>
    <row r="29" spans="1:15">
      <c r="A29" s="16" t="s">
        <v>349</v>
      </c>
      <c r="B29" s="136">
        <f>Bilan!B16</f>
        <v>0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1">
        <f t="shared" si="1"/>
        <v>0</v>
      </c>
    </row>
    <row r="30" spans="1:15">
      <c r="A30" s="16" t="s">
        <v>350</v>
      </c>
      <c r="B30" s="392"/>
      <c r="C30" s="136"/>
      <c r="D30" s="136"/>
      <c r="E30" s="136" t="e">
        <f>IF(#REF!&lt;0,0,#REF!)</f>
        <v>#REF!</v>
      </c>
      <c r="F30" s="136"/>
      <c r="G30" s="136"/>
      <c r="H30" s="136" t="e">
        <f>IF(#REF!&lt;0,0,#REF!)</f>
        <v>#REF!</v>
      </c>
      <c r="I30" s="136"/>
      <c r="J30" s="136"/>
      <c r="K30" s="136" t="e">
        <f>IF(#REF!&lt;0,0,#REF!)</f>
        <v>#REF!</v>
      </c>
      <c r="L30" s="136"/>
      <c r="M30" s="136"/>
      <c r="N30" s="136" t="e">
        <f>IF(#REF!&lt;0,0,#REF!)</f>
        <v>#REF!</v>
      </c>
      <c r="O30" s="136" t="e">
        <f t="shared" si="1"/>
        <v>#REF!</v>
      </c>
    </row>
    <row r="31" spans="1:15" ht="12" thickBot="1">
      <c r="A31" s="16" t="s">
        <v>351</v>
      </c>
      <c r="B31" s="392"/>
      <c r="C31" s="136"/>
      <c r="D31" s="136"/>
      <c r="E31" s="136" t="e">
        <f>Résultat!$B$80/4</f>
        <v>#REF!</v>
      </c>
      <c r="F31" s="136"/>
      <c r="G31" s="136"/>
      <c r="H31" s="136" t="e">
        <f>Résultat!$B$80/4</f>
        <v>#REF!</v>
      </c>
      <c r="I31" s="136"/>
      <c r="J31" s="136"/>
      <c r="K31" s="136" t="e">
        <f>Résultat!$B$80/4</f>
        <v>#REF!</v>
      </c>
      <c r="L31" s="136"/>
      <c r="M31" s="136"/>
      <c r="N31" s="136" t="e">
        <f>Résultat!$B$80/4</f>
        <v>#REF!</v>
      </c>
      <c r="O31" s="136" t="e">
        <f t="shared" si="1"/>
        <v>#REF!</v>
      </c>
    </row>
    <row r="32" spans="1:15" ht="12.6" thickBot="1">
      <c r="A32" s="382" t="s">
        <v>352</v>
      </c>
      <c r="B32" s="383" t="e">
        <f t="shared" ref="B32:N32" si="3">SUM(B14:B31)</f>
        <v>#REF!</v>
      </c>
      <c r="C32" s="383" t="e">
        <f t="shared" si="3"/>
        <v>#REF!</v>
      </c>
      <c r="D32" s="383" t="e">
        <f t="shared" si="3"/>
        <v>#REF!</v>
      </c>
      <c r="E32" s="383" t="e">
        <f t="shared" si="3"/>
        <v>#REF!</v>
      </c>
      <c r="F32" s="383" t="e">
        <f t="shared" si="3"/>
        <v>#REF!</v>
      </c>
      <c r="G32" s="383" t="e">
        <f t="shared" si="3"/>
        <v>#REF!</v>
      </c>
      <c r="H32" s="383" t="e">
        <f t="shared" si="3"/>
        <v>#REF!</v>
      </c>
      <c r="I32" s="383" t="e">
        <f t="shared" si="3"/>
        <v>#REF!</v>
      </c>
      <c r="J32" s="383" t="e">
        <f t="shared" si="3"/>
        <v>#REF!</v>
      </c>
      <c r="K32" s="383" t="e">
        <f t="shared" si="3"/>
        <v>#REF!</v>
      </c>
      <c r="L32" s="383" t="e">
        <f t="shared" si="3"/>
        <v>#REF!</v>
      </c>
      <c r="M32" s="383" t="e">
        <f t="shared" si="3"/>
        <v>#REF!</v>
      </c>
      <c r="N32" s="384" t="e">
        <f t="shared" si="3"/>
        <v>#REF!</v>
      </c>
      <c r="O32" s="384" t="e">
        <f t="shared" si="1"/>
        <v>#REF!</v>
      </c>
    </row>
    <row r="33" spans="1:15" ht="12" thickBot="1">
      <c r="A33" s="16"/>
      <c r="B33" s="1"/>
      <c r="C33" s="8"/>
      <c r="D33" s="8"/>
      <c r="E33" s="7"/>
      <c r="F33" s="8"/>
      <c r="G33" s="8"/>
      <c r="H33" s="8"/>
      <c r="I33" s="8"/>
      <c r="J33" s="8"/>
      <c r="K33" s="8"/>
      <c r="L33" s="8"/>
      <c r="M33" s="8"/>
      <c r="N33" s="8"/>
      <c r="O33" s="8">
        <f t="shared" si="1"/>
        <v>0</v>
      </c>
    </row>
    <row r="34" spans="1:15" ht="12.6" thickBot="1">
      <c r="A34" s="395" t="s">
        <v>353</v>
      </c>
      <c r="B34" s="383" t="e">
        <f t="shared" ref="B34:N34" si="4">B2+B11-B32</f>
        <v>#REF!</v>
      </c>
      <c r="C34" s="383" t="e">
        <f t="shared" si="4"/>
        <v>#REF!</v>
      </c>
      <c r="D34" s="383" t="e">
        <f t="shared" si="4"/>
        <v>#REF!</v>
      </c>
      <c r="E34" s="383" t="e">
        <f t="shared" si="4"/>
        <v>#REF!</v>
      </c>
      <c r="F34" s="383" t="e">
        <f t="shared" si="4"/>
        <v>#REF!</v>
      </c>
      <c r="G34" s="383" t="e">
        <f t="shared" si="4"/>
        <v>#REF!</v>
      </c>
      <c r="H34" s="383" t="e">
        <f t="shared" si="4"/>
        <v>#REF!</v>
      </c>
      <c r="I34" s="383" t="e">
        <f t="shared" si="4"/>
        <v>#REF!</v>
      </c>
      <c r="J34" s="383" t="e">
        <f t="shared" si="4"/>
        <v>#REF!</v>
      </c>
      <c r="K34" s="383" t="e">
        <f t="shared" si="4"/>
        <v>#REF!</v>
      </c>
      <c r="L34" s="383" t="e">
        <f t="shared" si="4"/>
        <v>#REF!</v>
      </c>
      <c r="M34" s="383" t="e">
        <f t="shared" si="4"/>
        <v>#REF!</v>
      </c>
      <c r="N34" s="383" t="e">
        <f t="shared" si="4"/>
        <v>#REF!</v>
      </c>
      <c r="O34" s="384"/>
    </row>
    <row r="35" spans="1:15">
      <c r="B35" s="11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B36" s="11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B37" s="11"/>
      <c r="O37" s="11"/>
    </row>
    <row r="38" spans="1:15">
      <c r="B38" s="11"/>
      <c r="O38" s="11"/>
    </row>
    <row r="39" spans="1:15">
      <c r="B39" s="11"/>
      <c r="O39" s="11"/>
    </row>
    <row r="40" spans="1:15">
      <c r="B40" s="11"/>
      <c r="O40" s="11"/>
    </row>
    <row r="41" spans="1:15">
      <c r="B41" s="11"/>
      <c r="O41" s="11"/>
    </row>
    <row r="42" spans="1:15">
      <c r="B42" s="11"/>
      <c r="O42" s="11"/>
    </row>
    <row r="43" spans="1:15">
      <c r="B43" s="11"/>
      <c r="O43" s="11"/>
    </row>
    <row r="44" spans="1:15">
      <c r="B44" s="11"/>
      <c r="O44" s="11"/>
    </row>
    <row r="45" spans="1:15">
      <c r="B45" s="11"/>
      <c r="O45" s="11"/>
    </row>
    <row r="46" spans="1:15">
      <c r="B46" s="11"/>
      <c r="O46" s="11"/>
    </row>
    <row r="47" spans="1:15">
      <c r="B47" s="11"/>
      <c r="O47" s="11"/>
    </row>
    <row r="48" spans="1:15">
      <c r="B48" s="11"/>
      <c r="O48" s="11"/>
    </row>
    <row r="49" spans="2:15">
      <c r="B49" s="11"/>
      <c r="O49" s="11"/>
    </row>
    <row r="50" spans="2:15">
      <c r="B50" s="11"/>
      <c r="O50" s="11"/>
    </row>
    <row r="51" spans="2:15">
      <c r="B51" s="11"/>
      <c r="O51" s="11"/>
    </row>
    <row r="52" spans="2:15">
      <c r="B52" s="11"/>
      <c r="O52" s="11"/>
    </row>
    <row r="53" spans="2:15">
      <c r="B53" s="11"/>
      <c r="O53" s="11"/>
    </row>
    <row r="54" spans="2:15">
      <c r="B54" s="11"/>
      <c r="O54" s="11"/>
    </row>
    <row r="55" spans="2:15">
      <c r="B55" s="11"/>
      <c r="O55" s="11"/>
    </row>
    <row r="56" spans="2:15">
      <c r="B56" s="11"/>
      <c r="O56" s="11"/>
    </row>
    <row r="57" spans="2:15">
      <c r="O57" s="11"/>
    </row>
    <row r="58" spans="2:15">
      <c r="O58" s="11"/>
    </row>
    <row r="59" spans="2:15">
      <c r="O59" s="11"/>
    </row>
    <row r="60" spans="2:15">
      <c r="O60" s="11"/>
    </row>
    <row r="61" spans="2:15">
      <c r="O61" s="11"/>
    </row>
    <row r="62" spans="2:15">
      <c r="O62" s="11"/>
    </row>
    <row r="63" spans="2:15">
      <c r="O63" s="11"/>
    </row>
    <row r="64" spans="2:15">
      <c r="O64" s="11"/>
    </row>
    <row r="65" spans="15:15">
      <c r="O65" s="11"/>
    </row>
    <row r="66" spans="15:15">
      <c r="O66" s="11"/>
    </row>
    <row r="67" spans="15:15">
      <c r="O67" s="11"/>
    </row>
    <row r="68" spans="15:15">
      <c r="O68" s="11"/>
    </row>
    <row r="69" spans="15:15">
      <c r="O69" s="11"/>
    </row>
    <row r="70" spans="15:15">
      <c r="O70" s="11"/>
    </row>
    <row r="71" spans="15:15">
      <c r="O71" s="11"/>
    </row>
    <row r="72" spans="15:15">
      <c r="O72" s="11"/>
    </row>
    <row r="73" spans="15:15">
      <c r="O73" s="11"/>
    </row>
    <row r="74" spans="15:15">
      <c r="O74" s="11"/>
    </row>
    <row r="75" spans="15:15">
      <c r="O75" s="11"/>
    </row>
    <row r="76" spans="15:15">
      <c r="O76" s="11"/>
    </row>
    <row r="77" spans="15:15">
      <c r="O77" s="11"/>
    </row>
    <row r="78" spans="15:15">
      <c r="O78" s="11"/>
    </row>
    <row r="79" spans="15:15">
      <c r="O79" s="11"/>
    </row>
    <row r="80" spans="15:15">
      <c r="O80" s="11"/>
    </row>
    <row r="81" spans="15:15">
      <c r="O81" s="11"/>
    </row>
    <row r="82" spans="15:15">
      <c r="O82" s="11"/>
    </row>
    <row r="83" spans="15:15">
      <c r="O83" s="11"/>
    </row>
    <row r="84" spans="15:15">
      <c r="O84" s="11"/>
    </row>
    <row r="85" spans="15:15">
      <c r="O85" s="11"/>
    </row>
    <row r="86" spans="15:15">
      <c r="O86" s="11"/>
    </row>
    <row r="87" spans="15:15">
      <c r="O87" s="11"/>
    </row>
    <row r="88" spans="15:15">
      <c r="O88" s="11"/>
    </row>
    <row r="89" spans="15:15">
      <c r="O89" s="11"/>
    </row>
    <row r="90" spans="15:15">
      <c r="O90" s="11"/>
    </row>
    <row r="91" spans="15:15">
      <c r="O91" s="11"/>
    </row>
    <row r="92" spans="15:15">
      <c r="O92" s="11"/>
    </row>
    <row r="93" spans="15:15">
      <c r="O93" s="11"/>
    </row>
    <row r="94" spans="15:15">
      <c r="O94" s="11"/>
    </row>
    <row r="95" spans="15:15">
      <c r="O95" s="11"/>
    </row>
    <row r="96" spans="15:15">
      <c r="O96" s="11"/>
    </row>
    <row r="97" spans="15:15">
      <c r="O97" s="11"/>
    </row>
    <row r="98" spans="15:15">
      <c r="O98" s="11"/>
    </row>
    <row r="99" spans="15:15">
      <c r="O99" s="11"/>
    </row>
    <row r="100" spans="15:15">
      <c r="O100" s="11"/>
    </row>
    <row r="101" spans="15:15">
      <c r="O101" s="11"/>
    </row>
    <row r="102" spans="15:15">
      <c r="O102" s="11"/>
    </row>
    <row r="103" spans="15:15">
      <c r="O103" s="11"/>
    </row>
    <row r="104" spans="15:15">
      <c r="O104" s="11"/>
    </row>
    <row r="105" spans="15:15">
      <c r="O105" s="11"/>
    </row>
    <row r="106" spans="15:15">
      <c r="O106" s="11"/>
    </row>
    <row r="107" spans="15:15">
      <c r="O107" s="11"/>
    </row>
    <row r="108" spans="15:15">
      <c r="O108" s="11"/>
    </row>
    <row r="109" spans="15:15">
      <c r="O109" s="11"/>
    </row>
    <row r="110" spans="15:15">
      <c r="O110" s="11"/>
    </row>
    <row r="111" spans="15:15">
      <c r="O111" s="11"/>
    </row>
    <row r="112" spans="15:15">
      <c r="O112" s="11"/>
    </row>
    <row r="113" spans="15:15">
      <c r="O113" s="11"/>
    </row>
    <row r="114" spans="15:15">
      <c r="O114" s="11"/>
    </row>
    <row r="115" spans="15:15">
      <c r="O115" s="11"/>
    </row>
    <row r="116" spans="15:15">
      <c r="O116" s="11"/>
    </row>
    <row r="117" spans="15:15">
      <c r="O117" s="11"/>
    </row>
    <row r="118" spans="15:15">
      <c r="O118" s="11"/>
    </row>
    <row r="119" spans="15:15">
      <c r="O119" s="11"/>
    </row>
    <row r="120" spans="15:15">
      <c r="O120" s="11"/>
    </row>
    <row r="121" spans="15:15">
      <c r="O121" s="11"/>
    </row>
    <row r="122" spans="15:15">
      <c r="O122" s="11"/>
    </row>
    <row r="123" spans="15:15">
      <c r="O123" s="11"/>
    </row>
    <row r="124" spans="15:15">
      <c r="O124" s="11"/>
    </row>
    <row r="125" spans="15:15">
      <c r="O125" s="11"/>
    </row>
    <row r="126" spans="15:15">
      <c r="O126" s="11"/>
    </row>
    <row r="127" spans="15:15">
      <c r="O127" s="11"/>
    </row>
    <row r="128" spans="15:15">
      <c r="O128" s="11"/>
    </row>
    <row r="129" spans="15:15">
      <c r="O129" s="11"/>
    </row>
    <row r="130" spans="15:15">
      <c r="O130" s="11"/>
    </row>
    <row r="131" spans="15:15">
      <c r="O131" s="11"/>
    </row>
    <row r="132" spans="15:15">
      <c r="O132" s="11"/>
    </row>
    <row r="133" spans="15:15">
      <c r="O133" s="11"/>
    </row>
    <row r="134" spans="15:15">
      <c r="O134" s="11"/>
    </row>
    <row r="135" spans="15:15">
      <c r="O135" s="11"/>
    </row>
    <row r="136" spans="15:15">
      <c r="O136" s="11"/>
    </row>
    <row r="137" spans="15:15">
      <c r="O137" s="11"/>
    </row>
    <row r="138" spans="15:15">
      <c r="O138" s="11"/>
    </row>
    <row r="139" spans="15:15">
      <c r="O139" s="11"/>
    </row>
    <row r="140" spans="15:15">
      <c r="O140" s="11"/>
    </row>
    <row r="141" spans="15:15">
      <c r="O141" s="11"/>
    </row>
    <row r="142" spans="15:15">
      <c r="O142" s="11"/>
    </row>
    <row r="143" spans="15:15">
      <c r="O143" s="11"/>
    </row>
    <row r="144" spans="15:15">
      <c r="O144" s="11"/>
    </row>
    <row r="145" spans="15:15">
      <c r="O145" s="11"/>
    </row>
    <row r="146" spans="15:15">
      <c r="O146" s="11"/>
    </row>
    <row r="147" spans="15:15">
      <c r="O147" s="11"/>
    </row>
    <row r="148" spans="15:15">
      <c r="O148" s="11"/>
    </row>
    <row r="149" spans="15:15">
      <c r="O149" s="11"/>
    </row>
    <row r="150" spans="15:15">
      <c r="O150" s="11"/>
    </row>
    <row r="151" spans="15:15">
      <c r="O151" s="11"/>
    </row>
    <row r="152" spans="15:15">
      <c r="O152" s="11"/>
    </row>
    <row r="153" spans="15:15">
      <c r="O153" s="11"/>
    </row>
    <row r="154" spans="15:15">
      <c r="O154" s="11"/>
    </row>
    <row r="155" spans="15:15">
      <c r="O155" s="11"/>
    </row>
    <row r="156" spans="15:15">
      <c r="O156" s="11"/>
    </row>
    <row r="157" spans="15:15">
      <c r="O157" s="11"/>
    </row>
    <row r="158" spans="15:15">
      <c r="O158" s="11"/>
    </row>
    <row r="159" spans="15:15">
      <c r="O159" s="11"/>
    </row>
    <row r="160" spans="15:15">
      <c r="O160" s="11"/>
    </row>
    <row r="161" spans="15:15">
      <c r="O161" s="11"/>
    </row>
    <row r="162" spans="15:15">
      <c r="O162" s="11"/>
    </row>
    <row r="163" spans="15:15">
      <c r="O163" s="11"/>
    </row>
    <row r="164" spans="15:15">
      <c r="O164" s="11"/>
    </row>
    <row r="165" spans="15:15">
      <c r="O165" s="11"/>
    </row>
    <row r="166" spans="15:15">
      <c r="O166" s="11"/>
    </row>
    <row r="167" spans="15:15">
      <c r="O167" s="11"/>
    </row>
    <row r="168" spans="15:15">
      <c r="O168" s="11"/>
    </row>
    <row r="169" spans="15:15">
      <c r="O169" s="11"/>
    </row>
    <row r="170" spans="15:15">
      <c r="O170" s="11"/>
    </row>
    <row r="171" spans="15:15">
      <c r="O171" s="11"/>
    </row>
    <row r="172" spans="15:15">
      <c r="O172" s="11"/>
    </row>
    <row r="173" spans="15:15">
      <c r="O173" s="11"/>
    </row>
    <row r="174" spans="15:15">
      <c r="O174" s="11"/>
    </row>
    <row r="175" spans="15:15">
      <c r="O175" s="11"/>
    </row>
    <row r="176" spans="15:15">
      <c r="O176" s="11"/>
    </row>
    <row r="177" spans="15:15">
      <c r="O177" s="11"/>
    </row>
    <row r="178" spans="15:15">
      <c r="O178" s="11"/>
    </row>
    <row r="179" spans="15:15">
      <c r="O179" s="11"/>
    </row>
    <row r="180" spans="15:15">
      <c r="O180" s="11"/>
    </row>
    <row r="181" spans="15:15">
      <c r="O181" s="11"/>
    </row>
    <row r="182" spans="15:15">
      <c r="O182" s="11"/>
    </row>
    <row r="183" spans="15:15">
      <c r="O183" s="11"/>
    </row>
    <row r="184" spans="15:15">
      <c r="O184" s="11"/>
    </row>
    <row r="185" spans="15:15">
      <c r="O185" s="11"/>
    </row>
    <row r="186" spans="15:15">
      <c r="O186" s="11"/>
    </row>
    <row r="187" spans="15:15">
      <c r="O187" s="11"/>
    </row>
    <row r="188" spans="15:15">
      <c r="O188" s="11"/>
    </row>
    <row r="189" spans="15:15">
      <c r="O189" s="11"/>
    </row>
    <row r="190" spans="15:15">
      <c r="O190" s="11"/>
    </row>
    <row r="191" spans="15:15">
      <c r="O191" s="11"/>
    </row>
    <row r="192" spans="15:15">
      <c r="O192" s="11"/>
    </row>
    <row r="193" spans="15:15">
      <c r="O193" s="11"/>
    </row>
    <row r="194" spans="15:15">
      <c r="O194" s="11"/>
    </row>
    <row r="195" spans="15:15">
      <c r="O195" s="11"/>
    </row>
    <row r="196" spans="15:15">
      <c r="O196" s="11"/>
    </row>
    <row r="197" spans="15:15">
      <c r="O197" s="11"/>
    </row>
    <row r="198" spans="15:15">
      <c r="O198" s="11"/>
    </row>
    <row r="199" spans="15:15">
      <c r="O199" s="11"/>
    </row>
    <row r="200" spans="15:15">
      <c r="O200" s="11"/>
    </row>
    <row r="201" spans="15:15">
      <c r="O201" s="11"/>
    </row>
    <row r="202" spans="15:15">
      <c r="O202" s="11"/>
    </row>
    <row r="203" spans="15:15">
      <c r="O203" s="11"/>
    </row>
    <row r="204" spans="15:15">
      <c r="O204" s="11"/>
    </row>
    <row r="205" spans="15:15">
      <c r="O205" s="11"/>
    </row>
    <row r="206" spans="15:15">
      <c r="O206" s="11"/>
    </row>
    <row r="207" spans="15:15">
      <c r="O207" s="11"/>
    </row>
    <row r="208" spans="15:15">
      <c r="O208" s="11"/>
    </row>
    <row r="209" spans="15:15">
      <c r="O209" s="11"/>
    </row>
    <row r="210" spans="15:15">
      <c r="O210" s="11"/>
    </row>
    <row r="211" spans="15:15">
      <c r="O211" s="11"/>
    </row>
    <row r="212" spans="15:15">
      <c r="O212" s="11"/>
    </row>
    <row r="213" spans="15:15">
      <c r="O213" s="11"/>
    </row>
    <row r="214" spans="15:15">
      <c r="O214" s="11"/>
    </row>
    <row r="215" spans="15:15">
      <c r="O215" s="11"/>
    </row>
    <row r="216" spans="15:15">
      <c r="O216" s="11"/>
    </row>
    <row r="217" spans="15:15">
      <c r="O217" s="11"/>
    </row>
    <row r="218" spans="15:15">
      <c r="O218" s="11"/>
    </row>
    <row r="219" spans="15:15">
      <c r="O219" s="11"/>
    </row>
    <row r="220" spans="15:15">
      <c r="O220" s="11"/>
    </row>
    <row r="221" spans="15:15">
      <c r="O221" s="11"/>
    </row>
    <row r="222" spans="15:15">
      <c r="O222" s="11"/>
    </row>
    <row r="223" spans="15:15">
      <c r="O223" s="11"/>
    </row>
    <row r="224" spans="15:15">
      <c r="O224" s="11"/>
    </row>
    <row r="225" spans="15:15">
      <c r="O225" s="11"/>
    </row>
    <row r="226" spans="15:15">
      <c r="O226" s="11"/>
    </row>
    <row r="227" spans="15:15">
      <c r="O227" s="11"/>
    </row>
    <row r="228" spans="15:15">
      <c r="O228" s="11"/>
    </row>
    <row r="229" spans="15:15">
      <c r="O229" s="11"/>
    </row>
    <row r="230" spans="15:15">
      <c r="O230" s="11"/>
    </row>
    <row r="231" spans="15:15">
      <c r="O231" s="11"/>
    </row>
    <row r="232" spans="15:15">
      <c r="O232" s="11"/>
    </row>
    <row r="233" spans="15:15">
      <c r="O233" s="11"/>
    </row>
    <row r="234" spans="15:15">
      <c r="O234" s="11"/>
    </row>
    <row r="235" spans="15:15">
      <c r="O235" s="11"/>
    </row>
    <row r="236" spans="15:15">
      <c r="O236" s="11"/>
    </row>
    <row r="237" spans="15:15">
      <c r="O237" s="11"/>
    </row>
    <row r="238" spans="15:15">
      <c r="O238" s="11"/>
    </row>
    <row r="239" spans="15:15">
      <c r="O239" s="11"/>
    </row>
    <row r="240" spans="15:15">
      <c r="O240" s="11"/>
    </row>
    <row r="241" spans="15:15">
      <c r="O241" s="11"/>
    </row>
    <row r="242" spans="15:15">
      <c r="O242" s="11"/>
    </row>
    <row r="243" spans="15:15">
      <c r="O243" s="11"/>
    </row>
    <row r="244" spans="15:15">
      <c r="O244" s="11"/>
    </row>
    <row r="245" spans="15:15">
      <c r="O245" s="11"/>
    </row>
    <row r="246" spans="15:15">
      <c r="O246" s="11"/>
    </row>
    <row r="247" spans="15:15">
      <c r="O247" s="11"/>
    </row>
    <row r="248" spans="15:15">
      <c r="O248" s="11"/>
    </row>
    <row r="249" spans="15:15">
      <c r="O249" s="11"/>
    </row>
    <row r="250" spans="15:15">
      <c r="O250" s="11"/>
    </row>
    <row r="251" spans="15:15">
      <c r="O251" s="11"/>
    </row>
    <row r="252" spans="15:15">
      <c r="O252" s="11"/>
    </row>
    <row r="253" spans="15:15">
      <c r="O253" s="11"/>
    </row>
    <row r="254" spans="15:15">
      <c r="O254" s="11"/>
    </row>
    <row r="255" spans="15:15">
      <c r="O255" s="11"/>
    </row>
    <row r="256" spans="15:15">
      <c r="O256" s="11"/>
    </row>
    <row r="257" spans="15:15">
      <c r="O257" s="11"/>
    </row>
    <row r="258" spans="15:15">
      <c r="O258" s="11"/>
    </row>
    <row r="259" spans="15:15">
      <c r="O259" s="11"/>
    </row>
    <row r="260" spans="15:15">
      <c r="O260" s="11"/>
    </row>
    <row r="261" spans="15:15">
      <c r="O261" s="11"/>
    </row>
    <row r="262" spans="15:15">
      <c r="O262" s="11"/>
    </row>
    <row r="263" spans="15:15">
      <c r="O263" s="11"/>
    </row>
    <row r="264" spans="15:15">
      <c r="O264" s="11"/>
    </row>
    <row r="265" spans="15:15">
      <c r="O265" s="11"/>
    </row>
    <row r="266" spans="15:15">
      <c r="O266" s="11"/>
    </row>
    <row r="267" spans="15:15">
      <c r="O267" s="11"/>
    </row>
    <row r="268" spans="15:15">
      <c r="O268" s="11"/>
    </row>
    <row r="269" spans="15:15">
      <c r="O269" s="11"/>
    </row>
    <row r="270" spans="15:15">
      <c r="O270" s="11"/>
    </row>
    <row r="271" spans="15:15">
      <c r="O271" s="11"/>
    </row>
    <row r="272" spans="15:15">
      <c r="O272" s="11"/>
    </row>
    <row r="273" spans="15:15">
      <c r="O273" s="11"/>
    </row>
    <row r="274" spans="15:15">
      <c r="O274" s="11"/>
    </row>
    <row r="275" spans="15:15">
      <c r="O275" s="11"/>
    </row>
    <row r="276" spans="15:15">
      <c r="O276" s="11"/>
    </row>
    <row r="277" spans="15:15">
      <c r="O277" s="11"/>
    </row>
    <row r="278" spans="15:15">
      <c r="O278" s="11"/>
    </row>
    <row r="279" spans="15:15">
      <c r="O279" s="11"/>
    </row>
    <row r="280" spans="15:15">
      <c r="O280" s="11"/>
    </row>
    <row r="281" spans="15:15">
      <c r="O281" s="11"/>
    </row>
    <row r="282" spans="15:15">
      <c r="O282" s="11"/>
    </row>
    <row r="283" spans="15:15">
      <c r="O283" s="11"/>
    </row>
    <row r="284" spans="15:15">
      <c r="O284" s="11"/>
    </row>
    <row r="285" spans="15:15">
      <c r="O285" s="11"/>
    </row>
    <row r="286" spans="15:15">
      <c r="O286" s="11"/>
    </row>
    <row r="287" spans="15:15">
      <c r="O287" s="11"/>
    </row>
    <row r="288" spans="15:15">
      <c r="O288" s="11"/>
    </row>
    <row r="289" spans="15:15">
      <c r="O289" s="11"/>
    </row>
    <row r="290" spans="15:15">
      <c r="O290" s="11"/>
    </row>
    <row r="291" spans="15:15">
      <c r="O291" s="11"/>
    </row>
    <row r="292" spans="15:15">
      <c r="O292" s="11"/>
    </row>
    <row r="293" spans="15:15">
      <c r="O293" s="11"/>
    </row>
    <row r="294" spans="15:15">
      <c r="O294" s="11"/>
    </row>
    <row r="295" spans="15:15">
      <c r="O295" s="11"/>
    </row>
    <row r="296" spans="15:15">
      <c r="O296" s="11"/>
    </row>
    <row r="297" spans="15:15">
      <c r="O297" s="11"/>
    </row>
    <row r="298" spans="15:15">
      <c r="O298" s="11"/>
    </row>
    <row r="299" spans="15:15">
      <c r="O299" s="11"/>
    </row>
    <row r="300" spans="15:15">
      <c r="O300" s="11"/>
    </row>
    <row r="301" spans="15:15">
      <c r="O301" s="11"/>
    </row>
    <row r="302" spans="15:15">
      <c r="O302" s="11"/>
    </row>
    <row r="303" spans="15:15">
      <c r="O303" s="11"/>
    </row>
    <row r="304" spans="15:15">
      <c r="O304" s="11"/>
    </row>
    <row r="305" spans="15:15">
      <c r="O305" s="11"/>
    </row>
    <row r="306" spans="15:15">
      <c r="O306" s="11"/>
    </row>
    <row r="307" spans="15:15">
      <c r="O307" s="11"/>
    </row>
    <row r="308" spans="15:15">
      <c r="O308" s="11"/>
    </row>
    <row r="309" spans="15:15">
      <c r="O309" s="11"/>
    </row>
    <row r="310" spans="15:15">
      <c r="O310" s="11"/>
    </row>
    <row r="311" spans="15:15">
      <c r="O311" s="11"/>
    </row>
    <row r="312" spans="15:15">
      <c r="O312" s="11"/>
    </row>
    <row r="313" spans="15:15">
      <c r="O313" s="11"/>
    </row>
    <row r="314" spans="15:15">
      <c r="O314" s="11"/>
    </row>
    <row r="315" spans="15:15">
      <c r="O315" s="11"/>
    </row>
    <row r="316" spans="15:15">
      <c r="O316" s="11"/>
    </row>
    <row r="317" spans="15:15">
      <c r="O317" s="11"/>
    </row>
    <row r="318" spans="15:15">
      <c r="O318" s="11"/>
    </row>
    <row r="319" spans="15:15">
      <c r="O319" s="11"/>
    </row>
    <row r="320" spans="15:15">
      <c r="O320" s="11"/>
    </row>
    <row r="321" spans="15:15">
      <c r="O321" s="11"/>
    </row>
    <row r="322" spans="15:15">
      <c r="O322" s="11"/>
    </row>
    <row r="323" spans="15:15">
      <c r="O323" s="11"/>
    </row>
    <row r="324" spans="15:15">
      <c r="O324" s="11"/>
    </row>
    <row r="325" spans="15:15">
      <c r="O325" s="11"/>
    </row>
    <row r="326" spans="15:15">
      <c r="O326" s="11"/>
    </row>
    <row r="327" spans="15:15">
      <c r="O327" s="11"/>
    </row>
    <row r="328" spans="15:15">
      <c r="O328" s="11"/>
    </row>
    <row r="329" spans="15:15">
      <c r="O329" s="11"/>
    </row>
    <row r="330" spans="15:15">
      <c r="O330" s="11"/>
    </row>
    <row r="331" spans="15:15">
      <c r="O331" s="11"/>
    </row>
    <row r="332" spans="15:15">
      <c r="O332" s="11"/>
    </row>
    <row r="333" spans="15:15">
      <c r="O333" s="11"/>
    </row>
    <row r="334" spans="15:15">
      <c r="O334" s="11"/>
    </row>
    <row r="335" spans="15:15">
      <c r="O335" s="11"/>
    </row>
    <row r="336" spans="15:15">
      <c r="O336" s="11"/>
    </row>
    <row r="337" spans="15:15">
      <c r="O337" s="11"/>
    </row>
    <row r="338" spans="15:15">
      <c r="O338" s="11"/>
    </row>
    <row r="339" spans="15:15">
      <c r="O339" s="11"/>
    </row>
    <row r="340" spans="15:15">
      <c r="O340" s="11"/>
    </row>
    <row r="341" spans="15:15">
      <c r="O341" s="11"/>
    </row>
    <row r="342" spans="15:15">
      <c r="O342" s="11"/>
    </row>
    <row r="343" spans="15:15">
      <c r="O343" s="11"/>
    </row>
    <row r="344" spans="15:15">
      <c r="O344" s="11"/>
    </row>
    <row r="345" spans="15:15">
      <c r="O345" s="11"/>
    </row>
    <row r="346" spans="15:15">
      <c r="O346" s="11"/>
    </row>
    <row r="347" spans="15:15">
      <c r="O347" s="11"/>
    </row>
    <row r="348" spans="15:15">
      <c r="O348" s="11"/>
    </row>
    <row r="349" spans="15:15">
      <c r="O349" s="11"/>
    </row>
    <row r="350" spans="15:15">
      <c r="O350" s="11"/>
    </row>
    <row r="351" spans="15:15">
      <c r="O351" s="11"/>
    </row>
    <row r="352" spans="15:15">
      <c r="O352" s="11"/>
    </row>
    <row r="353" spans="15:15">
      <c r="O353" s="11"/>
    </row>
    <row r="354" spans="15:15">
      <c r="O354" s="11"/>
    </row>
    <row r="355" spans="15:15">
      <c r="O355" s="11"/>
    </row>
    <row r="356" spans="15:15">
      <c r="O356" s="11"/>
    </row>
    <row r="357" spans="15:15">
      <c r="O357" s="11"/>
    </row>
    <row r="358" spans="15:15">
      <c r="O358" s="11"/>
    </row>
    <row r="359" spans="15:15">
      <c r="O359" s="11"/>
    </row>
    <row r="360" spans="15:15">
      <c r="O360" s="11"/>
    </row>
    <row r="361" spans="15:15">
      <c r="O361" s="11"/>
    </row>
    <row r="362" spans="15:15">
      <c r="O362" s="11"/>
    </row>
    <row r="363" spans="15:15">
      <c r="O363" s="11"/>
    </row>
    <row r="364" spans="15:15">
      <c r="O364" s="11"/>
    </row>
    <row r="365" spans="15:15">
      <c r="O365" s="11"/>
    </row>
    <row r="366" spans="15:15">
      <c r="O366" s="11"/>
    </row>
    <row r="367" spans="15:15">
      <c r="O367" s="11"/>
    </row>
    <row r="368" spans="15:15">
      <c r="O368" s="11"/>
    </row>
    <row r="369" spans="15:15">
      <c r="O369" s="11"/>
    </row>
    <row r="370" spans="15:15">
      <c r="O370" s="11"/>
    </row>
    <row r="371" spans="15:15">
      <c r="O371" s="11"/>
    </row>
    <row r="372" spans="15:15">
      <c r="O372" s="11"/>
    </row>
    <row r="373" spans="15:15">
      <c r="O373" s="11"/>
    </row>
    <row r="374" spans="15:15">
      <c r="O374" s="11"/>
    </row>
    <row r="375" spans="15:15">
      <c r="O375" s="11"/>
    </row>
    <row r="376" spans="15:15">
      <c r="O376" s="11"/>
    </row>
    <row r="377" spans="15:15">
      <c r="O377" s="11"/>
    </row>
    <row r="378" spans="15:15">
      <c r="O378" s="11"/>
    </row>
    <row r="379" spans="15:15">
      <c r="O379" s="11"/>
    </row>
    <row r="380" spans="15:15">
      <c r="O380" s="11"/>
    </row>
    <row r="381" spans="15:15">
      <c r="O381" s="11"/>
    </row>
    <row r="382" spans="15:15">
      <c r="O382" s="11"/>
    </row>
    <row r="383" spans="15:15">
      <c r="O383" s="11"/>
    </row>
    <row r="384" spans="15:15">
      <c r="O384" s="11"/>
    </row>
    <row r="385" spans="15:15">
      <c r="O385" s="11"/>
    </row>
    <row r="386" spans="15:15">
      <c r="O386" s="11"/>
    </row>
    <row r="387" spans="15:15">
      <c r="O387" s="11"/>
    </row>
    <row r="388" spans="15:15">
      <c r="O388" s="11"/>
    </row>
    <row r="389" spans="15:15">
      <c r="O389" s="11"/>
    </row>
    <row r="390" spans="15:15">
      <c r="O390" s="11"/>
    </row>
    <row r="391" spans="15:15">
      <c r="O391" s="11"/>
    </row>
    <row r="392" spans="15:15">
      <c r="O392" s="11"/>
    </row>
    <row r="393" spans="15:15">
      <c r="O393" s="11"/>
    </row>
    <row r="394" spans="15:15">
      <c r="O394" s="11"/>
    </row>
    <row r="395" spans="15:15">
      <c r="O395" s="11"/>
    </row>
    <row r="396" spans="15:15">
      <c r="O396" s="11"/>
    </row>
    <row r="397" spans="15:15">
      <c r="O397" s="11"/>
    </row>
    <row r="398" spans="15:15">
      <c r="O398" s="11"/>
    </row>
    <row r="399" spans="15:15">
      <c r="O399" s="11"/>
    </row>
    <row r="400" spans="15:15">
      <c r="O400" s="11"/>
    </row>
    <row r="401" spans="15:15">
      <c r="O401" s="11"/>
    </row>
    <row r="402" spans="15:15">
      <c r="O402" s="11"/>
    </row>
    <row r="403" spans="15:15">
      <c r="O403" s="11"/>
    </row>
    <row r="404" spans="15:15">
      <c r="O404" s="11"/>
    </row>
    <row r="405" spans="15:15">
      <c r="O405" s="11"/>
    </row>
    <row r="406" spans="15:15">
      <c r="O406" s="11"/>
    </row>
    <row r="407" spans="15:15">
      <c r="O407" s="11"/>
    </row>
    <row r="408" spans="15:15">
      <c r="O408" s="11"/>
    </row>
    <row r="409" spans="15:15">
      <c r="O409" s="11"/>
    </row>
    <row r="410" spans="15:15">
      <c r="O410" s="11"/>
    </row>
    <row r="411" spans="15:15">
      <c r="O411" s="11"/>
    </row>
    <row r="412" spans="15:15">
      <c r="O412" s="11"/>
    </row>
    <row r="413" spans="15:15">
      <c r="O413" s="11"/>
    </row>
    <row r="414" spans="15:15">
      <c r="O414" s="11"/>
    </row>
    <row r="415" spans="15:15">
      <c r="O415" s="11"/>
    </row>
    <row r="416" spans="15:15">
      <c r="O416" s="11"/>
    </row>
    <row r="417" spans="15:15">
      <c r="O417" s="11"/>
    </row>
    <row r="418" spans="15:15">
      <c r="O418" s="11"/>
    </row>
    <row r="419" spans="15:15">
      <c r="O419" s="11"/>
    </row>
    <row r="420" spans="15:15">
      <c r="O420" s="11"/>
    </row>
    <row r="421" spans="15:15">
      <c r="O421" s="11"/>
    </row>
    <row r="422" spans="15:15">
      <c r="O422" s="11"/>
    </row>
    <row r="423" spans="15:15">
      <c r="O423" s="11"/>
    </row>
    <row r="424" spans="15:15">
      <c r="O424" s="11"/>
    </row>
    <row r="425" spans="15:15">
      <c r="O425" s="11"/>
    </row>
    <row r="426" spans="15:15">
      <c r="O426" s="11"/>
    </row>
    <row r="427" spans="15:15">
      <c r="O427" s="11"/>
    </row>
    <row r="428" spans="15:15">
      <c r="O428" s="11"/>
    </row>
    <row r="429" spans="15:15">
      <c r="O429" s="11"/>
    </row>
    <row r="430" spans="15:15">
      <c r="O430" s="11"/>
    </row>
    <row r="431" spans="15:15">
      <c r="O431" s="11"/>
    </row>
    <row r="432" spans="15:15">
      <c r="O432" s="11"/>
    </row>
    <row r="433" spans="15:15">
      <c r="O433" s="11"/>
    </row>
    <row r="434" spans="15:15">
      <c r="O434" s="11"/>
    </row>
    <row r="435" spans="15:15">
      <c r="O435" s="11"/>
    </row>
    <row r="436" spans="15:15">
      <c r="O436" s="11"/>
    </row>
    <row r="437" spans="15:15">
      <c r="O437" s="11"/>
    </row>
    <row r="438" spans="15:15">
      <c r="O438" s="11"/>
    </row>
    <row r="439" spans="15:15">
      <c r="O439" s="11"/>
    </row>
    <row r="440" spans="15:15">
      <c r="O440" s="11"/>
    </row>
    <row r="441" spans="15:15">
      <c r="O441" s="11"/>
    </row>
    <row r="442" spans="15:15">
      <c r="O442" s="11"/>
    </row>
    <row r="443" spans="15:15">
      <c r="O443" s="11"/>
    </row>
    <row r="444" spans="15:15">
      <c r="O444" s="11"/>
    </row>
    <row r="445" spans="15:15">
      <c r="O445" s="11"/>
    </row>
    <row r="446" spans="15:15">
      <c r="O446" s="11"/>
    </row>
    <row r="447" spans="15:15">
      <c r="O447" s="11"/>
    </row>
    <row r="448" spans="15:15">
      <c r="O448" s="11"/>
    </row>
    <row r="449" spans="15:15">
      <c r="O449" s="11"/>
    </row>
    <row r="450" spans="15:15">
      <c r="O450" s="11"/>
    </row>
    <row r="451" spans="15:15">
      <c r="O451" s="11"/>
    </row>
    <row r="452" spans="15:15">
      <c r="O452" s="11"/>
    </row>
    <row r="453" spans="15:15">
      <c r="O453" s="11"/>
    </row>
    <row r="454" spans="15:15">
      <c r="O454" s="11"/>
    </row>
    <row r="455" spans="15:15">
      <c r="O455" s="11"/>
    </row>
    <row r="456" spans="15:15">
      <c r="O456" s="11"/>
    </row>
    <row r="457" spans="15:15">
      <c r="O457" s="11"/>
    </row>
    <row r="458" spans="15:15">
      <c r="O458" s="11"/>
    </row>
    <row r="459" spans="15:15">
      <c r="O459" s="11"/>
    </row>
    <row r="460" spans="15:15">
      <c r="O460" s="11"/>
    </row>
    <row r="461" spans="15:15">
      <c r="O461" s="11"/>
    </row>
    <row r="462" spans="15:15">
      <c r="O462" s="11"/>
    </row>
    <row r="463" spans="15:15">
      <c r="O463" s="11"/>
    </row>
    <row r="464" spans="15:15">
      <c r="O464" s="11"/>
    </row>
    <row r="465" spans="15:15">
      <c r="O465" s="11"/>
    </row>
    <row r="466" spans="15:15">
      <c r="O466" s="11"/>
    </row>
    <row r="467" spans="15:15">
      <c r="O467" s="11"/>
    </row>
    <row r="468" spans="15:15">
      <c r="O468" s="11"/>
    </row>
    <row r="469" spans="15:15">
      <c r="O469" s="11"/>
    </row>
    <row r="470" spans="15:15">
      <c r="O470" s="11"/>
    </row>
    <row r="471" spans="15:15">
      <c r="O471" s="11"/>
    </row>
    <row r="472" spans="15:15">
      <c r="O472" s="11"/>
    </row>
    <row r="473" spans="15:15">
      <c r="O473" s="11"/>
    </row>
    <row r="474" spans="15:15">
      <c r="O474" s="11"/>
    </row>
    <row r="475" spans="15:15">
      <c r="O475" s="11"/>
    </row>
    <row r="476" spans="15:15">
      <c r="O476" s="11"/>
    </row>
    <row r="477" spans="15:15">
      <c r="O477" s="11"/>
    </row>
    <row r="478" spans="15:15">
      <c r="O478" s="11"/>
    </row>
    <row r="479" spans="15:15">
      <c r="O479" s="11"/>
    </row>
    <row r="480" spans="15:15">
      <c r="O480" s="11"/>
    </row>
    <row r="481" spans="15:15">
      <c r="O481" s="11"/>
    </row>
    <row r="482" spans="15:15">
      <c r="O482" s="11"/>
    </row>
    <row r="483" spans="15:15">
      <c r="O483" s="11"/>
    </row>
    <row r="484" spans="15:15">
      <c r="O484" s="11"/>
    </row>
    <row r="485" spans="15:15">
      <c r="O485" s="11"/>
    </row>
    <row r="486" spans="15:15">
      <c r="O486" s="11"/>
    </row>
    <row r="487" spans="15:15">
      <c r="O487" s="11"/>
    </row>
    <row r="488" spans="15:15">
      <c r="O488" s="11"/>
    </row>
    <row r="489" spans="15:15">
      <c r="O489" s="11"/>
    </row>
    <row r="490" spans="15:15">
      <c r="O490" s="11"/>
    </row>
    <row r="491" spans="15:15">
      <c r="O491" s="11"/>
    </row>
    <row r="492" spans="15:15">
      <c r="O492" s="11"/>
    </row>
    <row r="493" spans="15:15">
      <c r="O493" s="11"/>
    </row>
    <row r="494" spans="15:15">
      <c r="O494" s="11"/>
    </row>
    <row r="495" spans="15:15">
      <c r="O495" s="11"/>
    </row>
    <row r="496" spans="15:15">
      <c r="O496" s="11"/>
    </row>
    <row r="497" spans="15:15">
      <c r="O497" s="11"/>
    </row>
    <row r="498" spans="15:15">
      <c r="O498" s="11"/>
    </row>
    <row r="499" spans="15:15">
      <c r="O499" s="11"/>
    </row>
    <row r="500" spans="15:15">
      <c r="O500" s="11"/>
    </row>
    <row r="501" spans="15:15">
      <c r="O501" s="11"/>
    </row>
    <row r="502" spans="15:15">
      <c r="O502" s="11"/>
    </row>
    <row r="503" spans="15:15">
      <c r="O503" s="11"/>
    </row>
    <row r="504" spans="15:15">
      <c r="O504" s="11"/>
    </row>
    <row r="505" spans="15:15">
      <c r="O505" s="11"/>
    </row>
    <row r="506" spans="15:15">
      <c r="O506" s="11"/>
    </row>
    <row r="507" spans="15:15">
      <c r="O507" s="11"/>
    </row>
    <row r="508" spans="15:15">
      <c r="O508" s="11"/>
    </row>
    <row r="509" spans="15:15">
      <c r="O509" s="11"/>
    </row>
    <row r="510" spans="15:15">
      <c r="O510" s="11"/>
    </row>
    <row r="511" spans="15:15">
      <c r="O511" s="11"/>
    </row>
    <row r="512" spans="15:15">
      <c r="O512" s="11"/>
    </row>
    <row r="513" spans="15:15">
      <c r="O513" s="11"/>
    </row>
    <row r="514" spans="15:15">
      <c r="O514" s="11"/>
    </row>
    <row r="515" spans="15:15">
      <c r="O515" s="11"/>
    </row>
    <row r="516" spans="15:15">
      <c r="O516" s="11"/>
    </row>
    <row r="517" spans="15:15">
      <c r="O517" s="11"/>
    </row>
    <row r="518" spans="15:15">
      <c r="O518" s="11"/>
    </row>
    <row r="519" spans="15:15">
      <c r="O519" s="11"/>
    </row>
    <row r="520" spans="15:15">
      <c r="O520" s="11"/>
    </row>
    <row r="521" spans="15:15">
      <c r="O521" s="11"/>
    </row>
    <row r="522" spans="15:15">
      <c r="O522" s="11"/>
    </row>
    <row r="523" spans="15:15">
      <c r="O523" s="11"/>
    </row>
    <row r="524" spans="15:15">
      <c r="O524" s="11"/>
    </row>
    <row r="525" spans="15:15">
      <c r="O525" s="11"/>
    </row>
    <row r="526" spans="15:15">
      <c r="O526" s="11"/>
    </row>
    <row r="527" spans="15:15">
      <c r="O527" s="11"/>
    </row>
    <row r="528" spans="15:15">
      <c r="O528" s="11"/>
    </row>
    <row r="529" spans="15:15">
      <c r="O529" s="11"/>
    </row>
    <row r="530" spans="15:15">
      <c r="O530" s="11"/>
    </row>
    <row r="531" spans="15:15">
      <c r="O531" s="11"/>
    </row>
    <row r="532" spans="15:15">
      <c r="O532" s="11"/>
    </row>
    <row r="533" spans="15:15">
      <c r="O533" s="11"/>
    </row>
    <row r="534" spans="15:15">
      <c r="O534" s="11"/>
    </row>
    <row r="535" spans="15:15">
      <c r="O535" s="11"/>
    </row>
    <row r="536" spans="15:15">
      <c r="O536" s="11"/>
    </row>
    <row r="537" spans="15:15">
      <c r="O537" s="11"/>
    </row>
    <row r="538" spans="15:15">
      <c r="O538" s="11"/>
    </row>
    <row r="539" spans="15:15">
      <c r="O539" s="11"/>
    </row>
    <row r="540" spans="15:15">
      <c r="O540" s="11"/>
    </row>
    <row r="541" spans="15:15">
      <c r="O541" s="11"/>
    </row>
    <row r="542" spans="15:15">
      <c r="O542" s="11"/>
    </row>
    <row r="543" spans="15:15">
      <c r="O543" s="11"/>
    </row>
    <row r="544" spans="15:15">
      <c r="O544" s="11"/>
    </row>
    <row r="545" spans="15:15">
      <c r="O545" s="11"/>
    </row>
    <row r="546" spans="15:15">
      <c r="O546" s="11"/>
    </row>
    <row r="547" spans="15:15">
      <c r="O547" s="11"/>
    </row>
    <row r="548" spans="15:15">
      <c r="O548" s="11"/>
    </row>
    <row r="549" spans="15:15">
      <c r="O549" s="11"/>
    </row>
    <row r="550" spans="15:15">
      <c r="O550" s="11"/>
    </row>
    <row r="551" spans="15:15">
      <c r="O551" s="11"/>
    </row>
    <row r="552" spans="15:15">
      <c r="O552" s="11"/>
    </row>
    <row r="553" spans="15:15">
      <c r="O553" s="11"/>
    </row>
    <row r="554" spans="15:15">
      <c r="O554" s="11"/>
    </row>
    <row r="555" spans="15:15">
      <c r="O555" s="11"/>
    </row>
    <row r="556" spans="15:15">
      <c r="O556" s="11"/>
    </row>
    <row r="557" spans="15:15">
      <c r="O557" s="11"/>
    </row>
    <row r="558" spans="15:15">
      <c r="O558" s="11"/>
    </row>
    <row r="559" spans="15:15">
      <c r="O559" s="11"/>
    </row>
    <row r="560" spans="15:15">
      <c r="O560" s="11"/>
    </row>
    <row r="561" spans="15:15">
      <c r="O561" s="11"/>
    </row>
    <row r="562" spans="15:15">
      <c r="O562" s="11"/>
    </row>
    <row r="563" spans="15:15">
      <c r="O563" s="11"/>
    </row>
    <row r="564" spans="15:15">
      <c r="O564" s="11"/>
    </row>
    <row r="565" spans="15:15">
      <c r="O565" s="11"/>
    </row>
    <row r="566" spans="15:15">
      <c r="O566" s="11"/>
    </row>
    <row r="567" spans="15:15">
      <c r="O567" s="11"/>
    </row>
    <row r="568" spans="15:15">
      <c r="O568" s="11"/>
    </row>
    <row r="569" spans="15:15">
      <c r="O569" s="11"/>
    </row>
    <row r="570" spans="15:15">
      <c r="O570" s="11"/>
    </row>
    <row r="571" spans="15:15">
      <c r="O571" s="11"/>
    </row>
    <row r="572" spans="15:15">
      <c r="O572" s="11"/>
    </row>
    <row r="573" spans="15:15">
      <c r="O573" s="11"/>
    </row>
    <row r="574" spans="15:15">
      <c r="O574" s="11"/>
    </row>
    <row r="575" spans="15:15">
      <c r="O575" s="11"/>
    </row>
    <row r="576" spans="15:15">
      <c r="O576" s="11"/>
    </row>
    <row r="577" spans="15:15">
      <c r="O577" s="11"/>
    </row>
    <row r="578" spans="15:15">
      <c r="O578" s="11"/>
    </row>
    <row r="579" spans="15:15">
      <c r="O579" s="11"/>
    </row>
    <row r="580" spans="15:15">
      <c r="O580" s="11"/>
    </row>
    <row r="581" spans="15:15">
      <c r="O581" s="11"/>
    </row>
    <row r="582" spans="15:15">
      <c r="O582" s="11"/>
    </row>
    <row r="583" spans="15:15">
      <c r="O583" s="11"/>
    </row>
    <row r="584" spans="15:15">
      <c r="O584" s="11"/>
    </row>
    <row r="585" spans="15:15">
      <c r="O585" s="11"/>
    </row>
    <row r="586" spans="15:15">
      <c r="O586" s="11"/>
    </row>
    <row r="587" spans="15:15">
      <c r="O587" s="11"/>
    </row>
    <row r="588" spans="15:15">
      <c r="O588" s="11"/>
    </row>
    <row r="589" spans="15:15">
      <c r="O589" s="11"/>
    </row>
    <row r="590" spans="15:15">
      <c r="O590" s="11"/>
    </row>
    <row r="591" spans="15:15">
      <c r="O591" s="11"/>
    </row>
    <row r="592" spans="15:15">
      <c r="O592" s="11"/>
    </row>
    <row r="593" spans="15:15">
      <c r="O593" s="11"/>
    </row>
    <row r="594" spans="15:15">
      <c r="O594" s="11"/>
    </row>
    <row r="595" spans="15:15">
      <c r="O595" s="11"/>
    </row>
    <row r="596" spans="15:15">
      <c r="O596" s="11"/>
    </row>
    <row r="597" spans="15:15">
      <c r="O597" s="11"/>
    </row>
    <row r="598" spans="15:15">
      <c r="O598" s="11"/>
    </row>
    <row r="599" spans="15:15">
      <c r="O599" s="11"/>
    </row>
    <row r="600" spans="15:15">
      <c r="O600" s="11"/>
    </row>
    <row r="601" spans="15:15">
      <c r="O601" s="11"/>
    </row>
    <row r="602" spans="15:15">
      <c r="O602" s="11"/>
    </row>
    <row r="603" spans="15:15">
      <c r="O603" s="11"/>
    </row>
    <row r="604" spans="15:15">
      <c r="O604" s="11"/>
    </row>
    <row r="605" spans="15:15">
      <c r="O605" s="11"/>
    </row>
    <row r="606" spans="15:15">
      <c r="O606" s="11"/>
    </row>
    <row r="607" spans="15:15">
      <c r="O607" s="11"/>
    </row>
    <row r="608" spans="15:15">
      <c r="O608" s="11"/>
    </row>
    <row r="609" spans="15:15">
      <c r="O609" s="11"/>
    </row>
    <row r="610" spans="15:15">
      <c r="O610" s="11"/>
    </row>
    <row r="611" spans="15:15">
      <c r="O611" s="11"/>
    </row>
    <row r="612" spans="15:15">
      <c r="O612" s="11"/>
    </row>
    <row r="613" spans="15:15">
      <c r="O613" s="11"/>
    </row>
    <row r="614" spans="15:15">
      <c r="O614" s="11"/>
    </row>
    <row r="615" spans="15:15">
      <c r="O615" s="11"/>
    </row>
    <row r="616" spans="15:15">
      <c r="O616" s="11"/>
    </row>
    <row r="617" spans="15:15">
      <c r="O617" s="11"/>
    </row>
    <row r="618" spans="15:15">
      <c r="O618" s="11"/>
    </row>
    <row r="619" spans="15:15">
      <c r="O619" s="11"/>
    </row>
    <row r="620" spans="15:15">
      <c r="O620" s="11"/>
    </row>
    <row r="621" spans="15:15">
      <c r="O621" s="11"/>
    </row>
    <row r="622" spans="15:15">
      <c r="O622" s="11"/>
    </row>
    <row r="623" spans="15:15">
      <c r="O623" s="11"/>
    </row>
    <row r="624" spans="15:15">
      <c r="O624" s="11"/>
    </row>
    <row r="625" spans="15:15">
      <c r="O625" s="11"/>
    </row>
    <row r="626" spans="15:15">
      <c r="O626" s="11"/>
    </row>
    <row r="627" spans="15:15">
      <c r="O627" s="11"/>
    </row>
    <row r="628" spans="15:15">
      <c r="O628" s="11"/>
    </row>
    <row r="629" spans="15:15">
      <c r="O629" s="11"/>
    </row>
    <row r="630" spans="15:15">
      <c r="O630" s="11"/>
    </row>
    <row r="631" spans="15:15">
      <c r="O631" s="11"/>
    </row>
    <row r="632" spans="15:15">
      <c r="O632" s="11"/>
    </row>
    <row r="633" spans="15:15">
      <c r="O633" s="11"/>
    </row>
    <row r="634" spans="15:15">
      <c r="O634" s="11"/>
    </row>
    <row r="635" spans="15:15">
      <c r="O635" s="11"/>
    </row>
    <row r="636" spans="15:15">
      <c r="O636" s="11"/>
    </row>
    <row r="637" spans="15:15">
      <c r="O637" s="11"/>
    </row>
    <row r="638" spans="15:15">
      <c r="O638" s="11"/>
    </row>
    <row r="639" spans="15:15">
      <c r="O639" s="11"/>
    </row>
    <row r="640" spans="15:15">
      <c r="O640" s="11"/>
    </row>
    <row r="641" spans="15:15">
      <c r="O641" s="11"/>
    </row>
    <row r="642" spans="15:15">
      <c r="O642" s="11"/>
    </row>
    <row r="643" spans="15:15">
      <c r="O643" s="11"/>
    </row>
    <row r="644" spans="15:15">
      <c r="O644" s="11"/>
    </row>
    <row r="645" spans="15:15">
      <c r="O645" s="11"/>
    </row>
    <row r="646" spans="15:15">
      <c r="O646" s="11"/>
    </row>
    <row r="647" spans="15:15">
      <c r="O647" s="11"/>
    </row>
    <row r="648" spans="15:15">
      <c r="O648" s="11"/>
    </row>
    <row r="649" spans="15:15">
      <c r="O649" s="11"/>
    </row>
    <row r="650" spans="15:15">
      <c r="O650" s="11"/>
    </row>
    <row r="651" spans="15:15">
      <c r="O651" s="11"/>
    </row>
    <row r="652" spans="15:15">
      <c r="O652" s="11"/>
    </row>
    <row r="653" spans="15:15">
      <c r="O653" s="11"/>
    </row>
    <row r="654" spans="15:15">
      <c r="O654" s="11"/>
    </row>
    <row r="655" spans="15:15">
      <c r="O655" s="11"/>
    </row>
    <row r="656" spans="15:15">
      <c r="O656" s="11"/>
    </row>
    <row r="657" spans="15:15">
      <c r="O657" s="11"/>
    </row>
    <row r="658" spans="15:15">
      <c r="O658" s="11"/>
    </row>
    <row r="659" spans="15:15">
      <c r="O659" s="11"/>
    </row>
    <row r="660" spans="15:15">
      <c r="O660" s="11"/>
    </row>
    <row r="661" spans="15:15">
      <c r="O661" s="11"/>
    </row>
    <row r="662" spans="15:15">
      <c r="O662" s="11"/>
    </row>
    <row r="663" spans="15:15">
      <c r="O663" s="11"/>
    </row>
    <row r="664" spans="15:15">
      <c r="O664" s="11"/>
    </row>
    <row r="665" spans="15:15">
      <c r="O665" s="11"/>
    </row>
    <row r="666" spans="15:15">
      <c r="O666" s="11"/>
    </row>
    <row r="667" spans="15:15">
      <c r="O667" s="11"/>
    </row>
    <row r="668" spans="15:15">
      <c r="O668" s="11"/>
    </row>
    <row r="669" spans="15:15">
      <c r="O669" s="11"/>
    </row>
    <row r="670" spans="15:15">
      <c r="O670" s="11"/>
    </row>
    <row r="671" spans="15:15">
      <c r="O671" s="11"/>
    </row>
    <row r="672" spans="15:15">
      <c r="O672" s="11"/>
    </row>
    <row r="673" spans="15:15">
      <c r="O673" s="11"/>
    </row>
    <row r="674" spans="15:15">
      <c r="O674" s="11"/>
    </row>
    <row r="675" spans="15:15">
      <c r="O675" s="11"/>
    </row>
    <row r="676" spans="15:15">
      <c r="O676" s="11"/>
    </row>
    <row r="677" spans="15:15">
      <c r="O677" s="11"/>
    </row>
    <row r="678" spans="15:15">
      <c r="O678" s="11"/>
    </row>
    <row r="679" spans="15:15">
      <c r="O679" s="11"/>
    </row>
    <row r="680" spans="15:15">
      <c r="O680" s="11"/>
    </row>
    <row r="681" spans="15:15">
      <c r="O681" s="11"/>
    </row>
    <row r="682" spans="15:15">
      <c r="O682" s="11"/>
    </row>
    <row r="683" spans="15:15">
      <c r="O683" s="11"/>
    </row>
    <row r="684" spans="15:15">
      <c r="O684" s="11"/>
    </row>
    <row r="685" spans="15:15">
      <c r="O685" s="11"/>
    </row>
    <row r="686" spans="15:15">
      <c r="O686" s="11"/>
    </row>
    <row r="687" spans="15:15">
      <c r="O687" s="11"/>
    </row>
    <row r="688" spans="15:15">
      <c r="O688" s="11"/>
    </row>
    <row r="689" spans="15:15">
      <c r="O689" s="11"/>
    </row>
    <row r="690" spans="15:15">
      <c r="O690" s="11"/>
    </row>
    <row r="691" spans="15:15">
      <c r="O691" s="11"/>
    </row>
    <row r="692" spans="15:15">
      <c r="O692" s="11"/>
    </row>
    <row r="693" spans="15:15">
      <c r="O693" s="11"/>
    </row>
    <row r="694" spans="15:15">
      <c r="O694" s="11"/>
    </row>
    <row r="695" spans="15:15">
      <c r="O695" s="11"/>
    </row>
    <row r="696" spans="15:15">
      <c r="O696" s="11"/>
    </row>
    <row r="697" spans="15:15">
      <c r="O697" s="11"/>
    </row>
    <row r="698" spans="15:15">
      <c r="O698" s="11"/>
    </row>
    <row r="699" spans="15:15">
      <c r="O699" s="11"/>
    </row>
    <row r="700" spans="15:15">
      <c r="O700" s="11"/>
    </row>
    <row r="701" spans="15:15">
      <c r="O701" s="11"/>
    </row>
    <row r="702" spans="15:15">
      <c r="O702" s="11"/>
    </row>
    <row r="703" spans="15:15">
      <c r="O703" s="11"/>
    </row>
    <row r="704" spans="15:15">
      <c r="O704" s="11"/>
    </row>
    <row r="705" spans="15:15">
      <c r="O705" s="11"/>
    </row>
    <row r="706" spans="15:15">
      <c r="O706" s="11"/>
    </row>
    <row r="707" spans="15:15">
      <c r="O707" s="11"/>
    </row>
    <row r="708" spans="15:15">
      <c r="O708" s="11"/>
    </row>
    <row r="709" spans="15:15">
      <c r="O709" s="11"/>
    </row>
    <row r="710" spans="15:15">
      <c r="O710" s="11"/>
    </row>
    <row r="711" spans="15:15">
      <c r="O711" s="11"/>
    </row>
    <row r="712" spans="15:15">
      <c r="O712" s="11"/>
    </row>
    <row r="713" spans="15:15">
      <c r="O713" s="11"/>
    </row>
    <row r="714" spans="15:15">
      <c r="O714" s="11"/>
    </row>
    <row r="715" spans="15:15">
      <c r="O715" s="11"/>
    </row>
    <row r="716" spans="15:15">
      <c r="O716" s="11"/>
    </row>
    <row r="717" spans="15:15">
      <c r="O717" s="11"/>
    </row>
    <row r="718" spans="15:15">
      <c r="O718" s="11"/>
    </row>
    <row r="719" spans="15:15">
      <c r="O719" s="11"/>
    </row>
    <row r="720" spans="15:15">
      <c r="O720" s="11"/>
    </row>
    <row r="721" spans="15:15">
      <c r="O721" s="11"/>
    </row>
    <row r="722" spans="15:15">
      <c r="O722" s="11"/>
    </row>
    <row r="723" spans="15:15">
      <c r="O723" s="11"/>
    </row>
    <row r="724" spans="15:15">
      <c r="O724" s="11"/>
    </row>
    <row r="725" spans="15:15">
      <c r="O725" s="11"/>
    </row>
    <row r="726" spans="15:15">
      <c r="O726" s="11"/>
    </row>
    <row r="727" spans="15:15">
      <c r="O727" s="11"/>
    </row>
    <row r="728" spans="15:15">
      <c r="O728" s="11"/>
    </row>
    <row r="729" spans="15:15">
      <c r="O729" s="11"/>
    </row>
    <row r="730" spans="15:15">
      <c r="O730" s="11"/>
    </row>
    <row r="731" spans="15:15">
      <c r="O731" s="11"/>
    </row>
    <row r="732" spans="15:15">
      <c r="O732" s="11"/>
    </row>
    <row r="733" spans="15:15">
      <c r="O733" s="11"/>
    </row>
    <row r="734" spans="15:15">
      <c r="O734" s="11"/>
    </row>
    <row r="735" spans="15:15">
      <c r="O735" s="11"/>
    </row>
    <row r="736" spans="15:15">
      <c r="O736" s="11"/>
    </row>
    <row r="737" spans="15:15">
      <c r="O737" s="11"/>
    </row>
    <row r="738" spans="15:15">
      <c r="O738" s="11"/>
    </row>
    <row r="739" spans="15:15">
      <c r="O739" s="11"/>
    </row>
    <row r="740" spans="15:15">
      <c r="O740" s="11"/>
    </row>
    <row r="741" spans="15:15">
      <c r="O741" s="11"/>
    </row>
    <row r="742" spans="15:15">
      <c r="O742" s="11"/>
    </row>
    <row r="743" spans="15:15">
      <c r="O743" s="11"/>
    </row>
    <row r="744" spans="15:15">
      <c r="O744" s="11"/>
    </row>
    <row r="745" spans="15:15">
      <c r="O745" s="11"/>
    </row>
    <row r="746" spans="15:15">
      <c r="O746" s="11"/>
    </row>
    <row r="747" spans="15:15">
      <c r="O747" s="11"/>
    </row>
    <row r="748" spans="15:15">
      <c r="O748" s="11"/>
    </row>
    <row r="749" spans="15:15">
      <c r="O749" s="11"/>
    </row>
    <row r="750" spans="15:15">
      <c r="O750" s="11"/>
    </row>
    <row r="751" spans="15:15">
      <c r="O751" s="11"/>
    </row>
    <row r="752" spans="15:15">
      <c r="O752" s="11"/>
    </row>
    <row r="753" spans="15:15">
      <c r="O753" s="11"/>
    </row>
    <row r="754" spans="15:15">
      <c r="O754" s="11"/>
    </row>
    <row r="755" spans="15:15">
      <c r="O755" s="11"/>
    </row>
    <row r="756" spans="15:15">
      <c r="O756" s="11"/>
    </row>
    <row r="757" spans="15:15">
      <c r="O757" s="11"/>
    </row>
    <row r="758" spans="15:15">
      <c r="O758" s="11"/>
    </row>
    <row r="759" spans="15:15">
      <c r="O759" s="11"/>
    </row>
    <row r="760" spans="15:15">
      <c r="O760" s="11"/>
    </row>
    <row r="761" spans="15:15">
      <c r="O761" s="11"/>
    </row>
    <row r="762" spans="15:15">
      <c r="O762" s="11"/>
    </row>
    <row r="763" spans="15:15">
      <c r="O763" s="11"/>
    </row>
    <row r="764" spans="15:15">
      <c r="O764" s="11"/>
    </row>
    <row r="765" spans="15:15">
      <c r="O765" s="11"/>
    </row>
    <row r="766" spans="15:15">
      <c r="O766" s="11"/>
    </row>
    <row r="767" spans="15:15">
      <c r="O767" s="11"/>
    </row>
    <row r="768" spans="15:15">
      <c r="O768" s="11"/>
    </row>
    <row r="769" spans="15:15">
      <c r="O769" s="11"/>
    </row>
    <row r="770" spans="15:15">
      <c r="O770" s="11"/>
    </row>
    <row r="771" spans="15:15">
      <c r="O771" s="11"/>
    </row>
    <row r="772" spans="15:15">
      <c r="O772" s="11"/>
    </row>
    <row r="773" spans="15:15">
      <c r="O773" s="11"/>
    </row>
    <row r="774" spans="15:15">
      <c r="O774" s="11"/>
    </row>
    <row r="775" spans="15:15">
      <c r="O775" s="11"/>
    </row>
    <row r="776" spans="15:15">
      <c r="O776" s="11"/>
    </row>
    <row r="777" spans="15:15">
      <c r="O777" s="11"/>
    </row>
    <row r="778" spans="15:15">
      <c r="O778" s="11"/>
    </row>
    <row r="779" spans="15:15">
      <c r="O779" s="11"/>
    </row>
    <row r="780" spans="15:15">
      <c r="O780" s="11"/>
    </row>
    <row r="781" spans="15:15">
      <c r="O781" s="11"/>
    </row>
    <row r="782" spans="15:15">
      <c r="O782" s="11"/>
    </row>
    <row r="783" spans="15:15">
      <c r="O783" s="11"/>
    </row>
    <row r="784" spans="15:15">
      <c r="O784" s="11"/>
    </row>
    <row r="785" spans="15:15">
      <c r="O785" s="11"/>
    </row>
    <row r="786" spans="15:15">
      <c r="O786" s="11"/>
    </row>
    <row r="787" spans="15:15">
      <c r="O787" s="11"/>
    </row>
    <row r="788" spans="15:15">
      <c r="O788" s="11"/>
    </row>
    <row r="789" spans="15:15">
      <c r="O789" s="11"/>
    </row>
    <row r="790" spans="15:15">
      <c r="O790" s="11"/>
    </row>
    <row r="791" spans="15:15">
      <c r="O791" s="11"/>
    </row>
    <row r="792" spans="15:15">
      <c r="O792" s="11"/>
    </row>
    <row r="793" spans="15:15">
      <c r="O793" s="11"/>
    </row>
    <row r="794" spans="15:15">
      <c r="O794" s="11"/>
    </row>
    <row r="795" spans="15:15">
      <c r="O795" s="11"/>
    </row>
    <row r="796" spans="15:15">
      <c r="O796" s="11"/>
    </row>
    <row r="797" spans="15:15">
      <c r="O797" s="11"/>
    </row>
    <row r="798" spans="15:15">
      <c r="O798" s="11"/>
    </row>
    <row r="799" spans="15:15">
      <c r="O799" s="11"/>
    </row>
    <row r="800" spans="15:15">
      <c r="O800" s="11"/>
    </row>
    <row r="801" spans="15:15">
      <c r="O801" s="11"/>
    </row>
    <row r="802" spans="15:15">
      <c r="O802" s="11"/>
    </row>
    <row r="803" spans="15:15">
      <c r="O803" s="11"/>
    </row>
    <row r="804" spans="15:15">
      <c r="O804" s="11"/>
    </row>
    <row r="805" spans="15:15">
      <c r="O805" s="11"/>
    </row>
    <row r="806" spans="15:15">
      <c r="O806" s="11"/>
    </row>
    <row r="807" spans="15:15">
      <c r="O807" s="11"/>
    </row>
    <row r="808" spans="15:15">
      <c r="O808" s="11"/>
    </row>
    <row r="809" spans="15:15">
      <c r="O809" s="11"/>
    </row>
    <row r="810" spans="15:15">
      <c r="O810" s="11"/>
    </row>
    <row r="811" spans="15:15">
      <c r="O811" s="11"/>
    </row>
    <row r="812" spans="15:15">
      <c r="O812" s="11"/>
    </row>
    <row r="813" spans="15:15">
      <c r="O813" s="11"/>
    </row>
    <row r="814" spans="15:15">
      <c r="O814" s="11"/>
    </row>
    <row r="815" spans="15:15">
      <c r="O815" s="11"/>
    </row>
    <row r="816" spans="15:15">
      <c r="O816" s="11"/>
    </row>
    <row r="817" spans="15:15">
      <c r="O817" s="11"/>
    </row>
    <row r="818" spans="15:15">
      <c r="O818" s="11"/>
    </row>
    <row r="819" spans="15:15">
      <c r="O819" s="11"/>
    </row>
    <row r="820" spans="15:15">
      <c r="O820" s="11"/>
    </row>
    <row r="821" spans="15:15">
      <c r="O821" s="11"/>
    </row>
    <row r="822" spans="15:15">
      <c r="O822" s="11"/>
    </row>
    <row r="823" spans="15:15">
      <c r="O823" s="11"/>
    </row>
    <row r="824" spans="15:15">
      <c r="O824" s="11"/>
    </row>
    <row r="825" spans="15:15">
      <c r="O825" s="11"/>
    </row>
    <row r="826" spans="15:15">
      <c r="O826" s="11"/>
    </row>
    <row r="827" spans="15:15">
      <c r="O827" s="11"/>
    </row>
    <row r="828" spans="15:15">
      <c r="O828" s="11"/>
    </row>
    <row r="829" spans="15:15">
      <c r="O829" s="11"/>
    </row>
    <row r="830" spans="15:15">
      <c r="O830" s="11"/>
    </row>
    <row r="831" spans="15:15">
      <c r="O831" s="11"/>
    </row>
    <row r="832" spans="15:15">
      <c r="O832" s="11"/>
    </row>
    <row r="833" spans="15:15">
      <c r="O833" s="11"/>
    </row>
    <row r="834" spans="15:15">
      <c r="O834" s="11"/>
    </row>
    <row r="835" spans="15:15">
      <c r="O835" s="11"/>
    </row>
    <row r="836" spans="15:15">
      <c r="O836" s="11"/>
    </row>
    <row r="837" spans="15:15">
      <c r="O837" s="11"/>
    </row>
    <row r="838" spans="15:15">
      <c r="O838" s="11"/>
    </row>
    <row r="839" spans="15:15">
      <c r="O839" s="11"/>
    </row>
    <row r="840" spans="15:15">
      <c r="O840" s="11"/>
    </row>
    <row r="841" spans="15:15">
      <c r="O841" s="11"/>
    </row>
    <row r="842" spans="15:15">
      <c r="O842" s="11"/>
    </row>
    <row r="843" spans="15:15">
      <c r="O843" s="11"/>
    </row>
    <row r="844" spans="15:15">
      <c r="O844" s="11"/>
    </row>
    <row r="845" spans="15:15">
      <c r="O845" s="11"/>
    </row>
    <row r="846" spans="15:15">
      <c r="O846" s="11"/>
    </row>
    <row r="847" spans="15:15">
      <c r="O847" s="11"/>
    </row>
    <row r="848" spans="15:15">
      <c r="O848" s="11"/>
    </row>
    <row r="849" spans="15:15">
      <c r="O849" s="11"/>
    </row>
    <row r="850" spans="15:15">
      <c r="O850" s="11"/>
    </row>
    <row r="851" spans="15:15">
      <c r="O851" s="11"/>
    </row>
    <row r="852" spans="15:15">
      <c r="O852" s="11"/>
    </row>
    <row r="853" spans="15:15">
      <c r="O853" s="11"/>
    </row>
    <row r="854" spans="15:15">
      <c r="O854" s="11"/>
    </row>
    <row r="855" spans="15:15">
      <c r="O855" s="11"/>
    </row>
    <row r="856" spans="15:15">
      <c r="O856" s="11"/>
    </row>
    <row r="857" spans="15:15">
      <c r="O857" s="11"/>
    </row>
    <row r="858" spans="15:15">
      <c r="O858" s="11"/>
    </row>
    <row r="859" spans="15:15">
      <c r="O859" s="11"/>
    </row>
    <row r="860" spans="15:15">
      <c r="O860" s="11"/>
    </row>
    <row r="861" spans="15:15">
      <c r="O861" s="11"/>
    </row>
    <row r="862" spans="15:15">
      <c r="O862" s="11"/>
    </row>
    <row r="863" spans="15:15">
      <c r="O863" s="11"/>
    </row>
    <row r="864" spans="15:15">
      <c r="O864" s="11"/>
    </row>
    <row r="865" spans="15:15">
      <c r="O865" s="11"/>
    </row>
    <row r="866" spans="15:15">
      <c r="O866" s="11"/>
    </row>
    <row r="867" spans="15:15">
      <c r="O867" s="11"/>
    </row>
    <row r="868" spans="15:15">
      <c r="O868" s="11"/>
    </row>
    <row r="869" spans="15:15">
      <c r="O869" s="11"/>
    </row>
    <row r="870" spans="15:15">
      <c r="O870" s="11"/>
    </row>
    <row r="871" spans="15:15">
      <c r="O871" s="11"/>
    </row>
    <row r="872" spans="15:15">
      <c r="O872" s="11"/>
    </row>
    <row r="873" spans="15:15">
      <c r="O873" s="11"/>
    </row>
    <row r="874" spans="15:15">
      <c r="O874" s="11"/>
    </row>
    <row r="875" spans="15:15">
      <c r="O875" s="11"/>
    </row>
    <row r="876" spans="15:15">
      <c r="O876" s="11"/>
    </row>
    <row r="877" spans="15:15">
      <c r="O877" s="11"/>
    </row>
    <row r="878" spans="15:15">
      <c r="O878" s="11"/>
    </row>
    <row r="879" spans="15:15">
      <c r="O879" s="11"/>
    </row>
    <row r="880" spans="15:15">
      <c r="O880" s="11"/>
    </row>
    <row r="881" spans="15:15">
      <c r="O881" s="11"/>
    </row>
    <row r="882" spans="15:15">
      <c r="O882" s="11"/>
    </row>
    <row r="883" spans="15:15">
      <c r="O883" s="11"/>
    </row>
    <row r="884" spans="15:15">
      <c r="O884" s="11"/>
    </row>
    <row r="885" spans="15:15">
      <c r="O885" s="11"/>
    </row>
    <row r="886" spans="15:15">
      <c r="O886" s="11"/>
    </row>
    <row r="887" spans="15:15">
      <c r="O887" s="11"/>
    </row>
    <row r="888" spans="15:15">
      <c r="O888" s="11"/>
    </row>
    <row r="889" spans="15:15">
      <c r="O889" s="11"/>
    </row>
    <row r="890" spans="15:15">
      <c r="O890" s="11"/>
    </row>
    <row r="891" spans="15:15">
      <c r="O891" s="11"/>
    </row>
    <row r="892" spans="15:15">
      <c r="O892" s="11"/>
    </row>
    <row r="893" spans="15:15">
      <c r="O893" s="11"/>
    </row>
    <row r="894" spans="15:15">
      <c r="O894" s="11"/>
    </row>
    <row r="895" spans="15:15">
      <c r="O895" s="11"/>
    </row>
    <row r="896" spans="15:15">
      <c r="O896" s="11"/>
    </row>
    <row r="897" spans="15:15">
      <c r="O897" s="11"/>
    </row>
    <row r="898" spans="15:15">
      <c r="O898" s="11"/>
    </row>
    <row r="899" spans="15:15">
      <c r="O899" s="11"/>
    </row>
    <row r="900" spans="15:15">
      <c r="O900" s="11"/>
    </row>
    <row r="901" spans="15:15">
      <c r="O901" s="11"/>
    </row>
    <row r="902" spans="15:15">
      <c r="O902" s="11"/>
    </row>
    <row r="903" spans="15:15">
      <c r="O903" s="11"/>
    </row>
    <row r="904" spans="15:15">
      <c r="O904" s="11"/>
    </row>
    <row r="905" spans="15:15">
      <c r="O905" s="11"/>
    </row>
    <row r="906" spans="15:15">
      <c r="O906" s="11"/>
    </row>
    <row r="907" spans="15:15">
      <c r="O907" s="11"/>
    </row>
    <row r="908" spans="15:15">
      <c r="O908" s="11"/>
    </row>
    <row r="909" spans="15:15">
      <c r="O909" s="11"/>
    </row>
    <row r="910" spans="15:15">
      <c r="O910" s="11"/>
    </row>
    <row r="911" spans="15:15">
      <c r="O911" s="11"/>
    </row>
    <row r="912" spans="15:15">
      <c r="O912" s="11"/>
    </row>
    <row r="913" spans="15:15">
      <c r="O913" s="11"/>
    </row>
    <row r="914" spans="15:15">
      <c r="O914" s="11"/>
    </row>
    <row r="915" spans="15:15">
      <c r="O915" s="11"/>
    </row>
    <row r="916" spans="15:15">
      <c r="O916" s="11"/>
    </row>
    <row r="917" spans="15:15">
      <c r="O917" s="11"/>
    </row>
    <row r="918" spans="15:15">
      <c r="O918" s="11"/>
    </row>
    <row r="919" spans="15:15">
      <c r="O919" s="11"/>
    </row>
    <row r="920" spans="15:15">
      <c r="O920" s="11"/>
    </row>
    <row r="921" spans="15:15">
      <c r="O921" s="11"/>
    </row>
    <row r="922" spans="15:15">
      <c r="O922" s="11"/>
    </row>
    <row r="923" spans="15:15">
      <c r="O923" s="11"/>
    </row>
    <row r="924" spans="15:15">
      <c r="O924" s="11"/>
    </row>
    <row r="925" spans="15:15">
      <c r="O925" s="11"/>
    </row>
    <row r="926" spans="15:15">
      <c r="O926" s="11"/>
    </row>
    <row r="927" spans="15:15">
      <c r="O927" s="11"/>
    </row>
    <row r="928" spans="15:15">
      <c r="O928" s="11"/>
    </row>
    <row r="929" spans="15:15">
      <c r="O929" s="11"/>
    </row>
    <row r="930" spans="15:15">
      <c r="O930" s="11"/>
    </row>
    <row r="931" spans="15:15">
      <c r="O931" s="11"/>
    </row>
    <row r="932" spans="15:15">
      <c r="O932" s="11"/>
    </row>
    <row r="933" spans="15:15">
      <c r="O933" s="11"/>
    </row>
    <row r="934" spans="15:15">
      <c r="O934" s="11"/>
    </row>
    <row r="935" spans="15:15">
      <c r="O935" s="11"/>
    </row>
    <row r="936" spans="15:15">
      <c r="O936" s="11"/>
    </row>
    <row r="937" spans="15:15">
      <c r="O937" s="11"/>
    </row>
    <row r="938" spans="15:15">
      <c r="O938" s="11"/>
    </row>
    <row r="939" spans="15:15">
      <c r="O939" s="11"/>
    </row>
    <row r="940" spans="15:15">
      <c r="O940" s="11"/>
    </row>
    <row r="941" spans="15:15">
      <c r="O941" s="11"/>
    </row>
    <row r="942" spans="15:15">
      <c r="O942" s="11"/>
    </row>
    <row r="943" spans="15:15">
      <c r="O943" s="11"/>
    </row>
    <row r="944" spans="15:15">
      <c r="O944" s="11"/>
    </row>
    <row r="945" spans="15:15">
      <c r="O945" s="11"/>
    </row>
    <row r="946" spans="15:15">
      <c r="O946" s="11"/>
    </row>
    <row r="947" spans="15:15">
      <c r="O947" s="11"/>
    </row>
    <row r="948" spans="15:15">
      <c r="O948" s="11"/>
    </row>
    <row r="949" spans="15:15">
      <c r="O949" s="11"/>
    </row>
    <row r="950" spans="15:15">
      <c r="O950" s="11"/>
    </row>
    <row r="951" spans="15:15">
      <c r="O951" s="11"/>
    </row>
    <row r="952" spans="15:15">
      <c r="O952" s="11"/>
    </row>
    <row r="953" spans="15:15">
      <c r="O953" s="11"/>
    </row>
    <row r="954" spans="15:15">
      <c r="O954" s="11"/>
    </row>
    <row r="955" spans="15:15">
      <c r="O955" s="11"/>
    </row>
    <row r="956" spans="15:15">
      <c r="O956" s="11"/>
    </row>
    <row r="957" spans="15:15">
      <c r="O957" s="11"/>
    </row>
    <row r="958" spans="15:15">
      <c r="O958" s="11"/>
    </row>
    <row r="959" spans="15:15">
      <c r="O959" s="11"/>
    </row>
    <row r="960" spans="15:15">
      <c r="O960" s="11"/>
    </row>
    <row r="961" spans="15:15">
      <c r="O961" s="11"/>
    </row>
    <row r="962" spans="15:15">
      <c r="O962" s="11"/>
    </row>
    <row r="963" spans="15:15">
      <c r="O963" s="11"/>
    </row>
    <row r="964" spans="15:15">
      <c r="O964" s="11"/>
    </row>
    <row r="965" spans="15:15">
      <c r="O965" s="11"/>
    </row>
    <row r="966" spans="15:15">
      <c r="O966" s="11"/>
    </row>
    <row r="967" spans="15:15">
      <c r="O967" s="11"/>
    </row>
    <row r="968" spans="15:15">
      <c r="O968" s="11"/>
    </row>
    <row r="969" spans="15:15">
      <c r="O969" s="11"/>
    </row>
    <row r="970" spans="15:15">
      <c r="O970" s="11"/>
    </row>
    <row r="971" spans="15:15">
      <c r="O971" s="11"/>
    </row>
    <row r="972" spans="15:15">
      <c r="O972" s="11"/>
    </row>
    <row r="973" spans="15:15">
      <c r="O973" s="11"/>
    </row>
    <row r="974" spans="15:15">
      <c r="O974" s="11"/>
    </row>
    <row r="975" spans="15:15">
      <c r="O975" s="11"/>
    </row>
    <row r="976" spans="15:15">
      <c r="O976" s="11"/>
    </row>
    <row r="977" spans="15:15">
      <c r="O977" s="11"/>
    </row>
    <row r="978" spans="15:15">
      <c r="O978" s="11"/>
    </row>
    <row r="979" spans="15:15">
      <c r="O979" s="11"/>
    </row>
    <row r="980" spans="15:15">
      <c r="O980" s="11"/>
    </row>
    <row r="981" spans="15:15">
      <c r="O981" s="11"/>
    </row>
    <row r="982" spans="15:15">
      <c r="O982" s="11"/>
    </row>
    <row r="983" spans="15:15">
      <c r="O983" s="11"/>
    </row>
    <row r="984" spans="15:15">
      <c r="O984" s="11"/>
    </row>
    <row r="985" spans="15:15">
      <c r="O985" s="11"/>
    </row>
    <row r="986" spans="15:15">
      <c r="O986" s="11"/>
    </row>
    <row r="987" spans="15:15">
      <c r="O987" s="11"/>
    </row>
    <row r="988" spans="15:15">
      <c r="O988" s="11"/>
    </row>
    <row r="989" spans="15:15">
      <c r="O989" s="11"/>
    </row>
    <row r="990" spans="15:15">
      <c r="O990" s="11"/>
    </row>
    <row r="991" spans="15:15">
      <c r="O991" s="11"/>
    </row>
    <row r="992" spans="15:15">
      <c r="O992" s="11"/>
    </row>
    <row r="993" spans="15:15">
      <c r="O993" s="11"/>
    </row>
    <row r="994" spans="15:15">
      <c r="O994" s="11"/>
    </row>
    <row r="995" spans="15:15">
      <c r="O995" s="11"/>
    </row>
    <row r="996" spans="15:15">
      <c r="O996" s="11"/>
    </row>
    <row r="997" spans="15:15">
      <c r="O997" s="11"/>
    </row>
    <row r="998" spans="15:15">
      <c r="O998" s="11"/>
    </row>
    <row r="999" spans="15:15">
      <c r="O999" s="11"/>
    </row>
    <row r="1000" spans="15:15">
      <c r="O1000" s="11"/>
    </row>
    <row r="1001" spans="15:15">
      <c r="O1001" s="11"/>
    </row>
    <row r="1002" spans="15:15">
      <c r="O1002" s="11"/>
    </row>
    <row r="1003" spans="15:15">
      <c r="O1003" s="11"/>
    </row>
    <row r="1004" spans="15:15">
      <c r="O1004" s="11"/>
    </row>
    <row r="1005" spans="15:15">
      <c r="O1005" s="11"/>
    </row>
    <row r="1006" spans="15:15">
      <c r="O1006" s="11"/>
    </row>
    <row r="1007" spans="15:15">
      <c r="O1007" s="11"/>
    </row>
    <row r="1008" spans="15:15">
      <c r="O1008" s="11"/>
    </row>
    <row r="1009" spans="15:15">
      <c r="O1009" s="11"/>
    </row>
    <row r="1010" spans="15:15">
      <c r="O1010" s="11"/>
    </row>
    <row r="1011" spans="15:15">
      <c r="O1011" s="11"/>
    </row>
    <row r="1012" spans="15:15">
      <c r="O1012" s="11"/>
    </row>
    <row r="1013" spans="15:15">
      <c r="O1013" s="11"/>
    </row>
    <row r="1014" spans="15:15">
      <c r="O1014" s="11"/>
    </row>
    <row r="1015" spans="15:15">
      <c r="O1015" s="11"/>
    </row>
    <row r="1016" spans="15:15">
      <c r="O1016" s="11"/>
    </row>
    <row r="1017" spans="15:15">
      <c r="O1017" s="11"/>
    </row>
    <row r="1018" spans="15:15">
      <c r="O1018" s="11"/>
    </row>
    <row r="1019" spans="15:15">
      <c r="O1019" s="11"/>
    </row>
    <row r="1020" spans="15:15">
      <c r="O1020" s="11"/>
    </row>
    <row r="1021" spans="15:15">
      <c r="O1021" s="11"/>
    </row>
    <row r="1022" spans="15:15">
      <c r="O1022" s="11"/>
    </row>
    <row r="1023" spans="15:15">
      <c r="O1023" s="11"/>
    </row>
    <row r="1024" spans="15:15">
      <c r="O1024" s="11"/>
    </row>
    <row r="1025" spans="15:15">
      <c r="O1025" s="11"/>
    </row>
    <row r="1026" spans="15:15">
      <c r="O1026" s="11"/>
    </row>
    <row r="1027" spans="15:15">
      <c r="O1027" s="11"/>
    </row>
    <row r="1028" spans="15:15">
      <c r="O1028" s="11"/>
    </row>
    <row r="1029" spans="15:15">
      <c r="O1029" s="11"/>
    </row>
    <row r="1030" spans="15:15">
      <c r="O1030" s="11"/>
    </row>
    <row r="1031" spans="15:15">
      <c r="O1031" s="11"/>
    </row>
    <row r="1032" spans="15:15">
      <c r="O1032" s="11"/>
    </row>
    <row r="1033" spans="15:15">
      <c r="O1033" s="11"/>
    </row>
    <row r="1034" spans="15:15">
      <c r="O1034" s="11"/>
    </row>
    <row r="1035" spans="15:15">
      <c r="O1035" s="11"/>
    </row>
    <row r="1036" spans="15:15">
      <c r="O1036" s="11"/>
    </row>
    <row r="1037" spans="15:15">
      <c r="O1037" s="11"/>
    </row>
    <row r="1038" spans="15:15">
      <c r="O1038" s="11"/>
    </row>
    <row r="1039" spans="15:15">
      <c r="O1039" s="11"/>
    </row>
    <row r="1040" spans="15:15">
      <c r="O1040" s="11"/>
    </row>
    <row r="1041" spans="15:15">
      <c r="O1041" s="11"/>
    </row>
    <row r="1042" spans="15:15">
      <c r="O1042" s="11"/>
    </row>
    <row r="1043" spans="15:15">
      <c r="O1043" s="11"/>
    </row>
    <row r="1044" spans="15:15">
      <c r="O1044" s="11"/>
    </row>
    <row r="1045" spans="15:15">
      <c r="O1045" s="11"/>
    </row>
    <row r="1046" spans="15:15">
      <c r="O1046" s="11"/>
    </row>
    <row r="1047" spans="15:15">
      <c r="O1047" s="11"/>
    </row>
    <row r="1048" spans="15:15">
      <c r="O1048" s="11"/>
    </row>
    <row r="1049" spans="15:15">
      <c r="O1049" s="11"/>
    </row>
    <row r="1050" spans="15:15">
      <c r="O1050" s="11"/>
    </row>
    <row r="1051" spans="15:15">
      <c r="O1051" s="11"/>
    </row>
    <row r="1052" spans="15:15">
      <c r="O1052" s="11"/>
    </row>
    <row r="1053" spans="15:15">
      <c r="O1053" s="11"/>
    </row>
    <row r="1054" spans="15:15">
      <c r="O1054" s="11"/>
    </row>
    <row r="1055" spans="15:15">
      <c r="O1055" s="11"/>
    </row>
    <row r="1056" spans="15:15">
      <c r="O1056" s="11"/>
    </row>
    <row r="1057" spans="15:15">
      <c r="O1057" s="11"/>
    </row>
    <row r="1058" spans="15:15">
      <c r="O1058" s="11"/>
    </row>
    <row r="1059" spans="15:15">
      <c r="O1059" s="11"/>
    </row>
    <row r="1060" spans="15:15">
      <c r="O1060" s="11"/>
    </row>
    <row r="1061" spans="15:15">
      <c r="O1061" s="11"/>
    </row>
    <row r="1062" spans="15:15">
      <c r="O1062" s="11"/>
    </row>
    <row r="1063" spans="15:15">
      <c r="O1063" s="11"/>
    </row>
    <row r="1064" spans="15:15">
      <c r="O1064" s="11"/>
    </row>
    <row r="1065" spans="15:15">
      <c r="O1065" s="11"/>
    </row>
    <row r="1066" spans="15:15">
      <c r="O1066" s="11"/>
    </row>
    <row r="1067" spans="15:15">
      <c r="O1067" s="11"/>
    </row>
    <row r="1068" spans="15:15">
      <c r="O1068" s="11"/>
    </row>
    <row r="1069" spans="15:15">
      <c r="O1069" s="11"/>
    </row>
    <row r="1070" spans="15:15">
      <c r="O1070" s="11"/>
    </row>
    <row r="1071" spans="15:15">
      <c r="O1071" s="11"/>
    </row>
    <row r="1072" spans="15:15">
      <c r="O1072" s="11"/>
    </row>
    <row r="1073" spans="15:15">
      <c r="O1073" s="11"/>
    </row>
    <row r="1074" spans="15:15">
      <c r="O1074" s="11"/>
    </row>
    <row r="1075" spans="15:15">
      <c r="O1075" s="11"/>
    </row>
    <row r="1076" spans="15:15">
      <c r="O1076" s="11"/>
    </row>
    <row r="1077" spans="15:15">
      <c r="O1077" s="11"/>
    </row>
    <row r="1078" spans="15:15">
      <c r="O1078" s="11"/>
    </row>
    <row r="1079" spans="15:15">
      <c r="O1079" s="11"/>
    </row>
    <row r="1080" spans="15:15">
      <c r="O1080" s="11"/>
    </row>
    <row r="1081" spans="15:15">
      <c r="O1081" s="11"/>
    </row>
    <row r="1082" spans="15:15">
      <c r="O1082" s="11"/>
    </row>
    <row r="1083" spans="15:15">
      <c r="O1083" s="11"/>
    </row>
    <row r="1084" spans="15:15">
      <c r="O1084" s="11"/>
    </row>
    <row r="1085" spans="15:15">
      <c r="O1085" s="11"/>
    </row>
    <row r="1086" spans="15:15">
      <c r="O1086" s="11"/>
    </row>
    <row r="1087" spans="15:15">
      <c r="O1087" s="11"/>
    </row>
    <row r="1088" spans="15:15">
      <c r="O1088" s="11"/>
    </row>
    <row r="1089" spans="15:15">
      <c r="O1089" s="11"/>
    </row>
    <row r="1090" spans="15:15">
      <c r="O1090" s="11"/>
    </row>
    <row r="1091" spans="15:15">
      <c r="O1091" s="11"/>
    </row>
    <row r="1092" spans="15:15">
      <c r="O1092" s="11"/>
    </row>
    <row r="1093" spans="15:15">
      <c r="O1093" s="11"/>
    </row>
    <row r="1094" spans="15:15">
      <c r="O1094" s="11"/>
    </row>
    <row r="1095" spans="15:15">
      <c r="O1095" s="11"/>
    </row>
    <row r="1096" spans="15:15">
      <c r="O1096" s="11"/>
    </row>
    <row r="1097" spans="15:15">
      <c r="O1097" s="11"/>
    </row>
    <row r="1098" spans="15:15">
      <c r="O1098" s="11"/>
    </row>
    <row r="1099" spans="15:15">
      <c r="O1099" s="11"/>
    </row>
    <row r="1100" spans="15:15">
      <c r="O1100" s="11"/>
    </row>
    <row r="1101" spans="15:15">
      <c r="O1101" s="11"/>
    </row>
    <row r="1102" spans="15:15">
      <c r="O1102" s="11"/>
    </row>
    <row r="1103" spans="15:15">
      <c r="O1103" s="11"/>
    </row>
    <row r="1104" spans="15:15">
      <c r="O1104" s="11"/>
    </row>
    <row r="1105" spans="15:15">
      <c r="O1105" s="11"/>
    </row>
    <row r="1106" spans="15:15">
      <c r="O1106" s="11"/>
    </row>
    <row r="1107" spans="15:15">
      <c r="O1107" s="11"/>
    </row>
    <row r="1108" spans="15:15">
      <c r="O1108" s="11"/>
    </row>
    <row r="1109" spans="15:15">
      <c r="O1109" s="11"/>
    </row>
    <row r="1110" spans="15:15">
      <c r="O1110" s="11"/>
    </row>
    <row r="1111" spans="15:15">
      <c r="O1111" s="11"/>
    </row>
    <row r="1112" spans="15:15">
      <c r="O1112" s="11"/>
    </row>
    <row r="1113" spans="15:15">
      <c r="O1113" s="11"/>
    </row>
    <row r="1114" spans="15:15">
      <c r="O1114" s="11"/>
    </row>
    <row r="1115" spans="15:15">
      <c r="O1115" s="11"/>
    </row>
    <row r="1116" spans="15:15">
      <c r="O1116" s="11"/>
    </row>
    <row r="1117" spans="15:15">
      <c r="O1117" s="11"/>
    </row>
    <row r="1118" spans="15:15">
      <c r="O1118" s="11"/>
    </row>
    <row r="1119" spans="15:15">
      <c r="O1119" s="11"/>
    </row>
    <row r="1120" spans="15:15">
      <c r="O1120" s="11"/>
    </row>
    <row r="1121" spans="15:15">
      <c r="O1121" s="11"/>
    </row>
    <row r="1122" spans="15:15">
      <c r="O1122" s="11"/>
    </row>
    <row r="1123" spans="15:15">
      <c r="O1123" s="11"/>
    </row>
    <row r="1124" spans="15:15">
      <c r="O1124" s="11"/>
    </row>
    <row r="1125" spans="15:15">
      <c r="O1125" s="11"/>
    </row>
    <row r="1126" spans="15:15">
      <c r="O1126" s="11"/>
    </row>
    <row r="1127" spans="15:15">
      <c r="O1127" s="11"/>
    </row>
    <row r="1128" spans="15:15">
      <c r="O1128" s="11"/>
    </row>
    <row r="1129" spans="15:15">
      <c r="O1129" s="11"/>
    </row>
    <row r="1130" spans="15:15">
      <c r="O1130" s="11"/>
    </row>
    <row r="1131" spans="15:15">
      <c r="O1131" s="11"/>
    </row>
    <row r="1132" spans="15:15">
      <c r="O1132" s="11"/>
    </row>
    <row r="1133" spans="15:15">
      <c r="O1133" s="11"/>
    </row>
    <row r="1134" spans="15:15">
      <c r="O1134" s="11"/>
    </row>
    <row r="1135" spans="15:15">
      <c r="O1135" s="11"/>
    </row>
    <row r="1136" spans="15:15">
      <c r="O1136" s="11"/>
    </row>
    <row r="1137" spans="15:15">
      <c r="O1137" s="11"/>
    </row>
    <row r="1138" spans="15:15">
      <c r="O1138" s="11"/>
    </row>
    <row r="1139" spans="15:15">
      <c r="O1139" s="11"/>
    </row>
    <row r="1140" spans="15:15">
      <c r="O1140" s="11"/>
    </row>
    <row r="1141" spans="15:15">
      <c r="O1141" s="11"/>
    </row>
    <row r="1142" spans="15:15">
      <c r="O1142" s="11"/>
    </row>
    <row r="1143" spans="15:15">
      <c r="O1143" s="11"/>
    </row>
    <row r="1144" spans="15:15">
      <c r="O1144" s="11"/>
    </row>
    <row r="1145" spans="15:15">
      <c r="O1145" s="11"/>
    </row>
    <row r="1146" spans="15:15">
      <c r="O1146" s="11"/>
    </row>
    <row r="1147" spans="15:15">
      <c r="O1147" s="11"/>
    </row>
    <row r="1148" spans="15:15">
      <c r="O1148" s="11"/>
    </row>
    <row r="1149" spans="15:15">
      <c r="O1149" s="11"/>
    </row>
    <row r="1150" spans="15:15">
      <c r="O1150" s="11"/>
    </row>
    <row r="1151" spans="15:15">
      <c r="O1151" s="11"/>
    </row>
    <row r="1152" spans="15:15">
      <c r="O1152" s="11"/>
    </row>
    <row r="1153" spans="15:15">
      <c r="O1153" s="11"/>
    </row>
    <row r="1154" spans="15:15">
      <c r="O1154" s="11"/>
    </row>
    <row r="1155" spans="15:15">
      <c r="O1155" s="11"/>
    </row>
    <row r="1156" spans="15:15">
      <c r="O1156" s="11"/>
    </row>
    <row r="1157" spans="15:15">
      <c r="O1157" s="11"/>
    </row>
    <row r="1158" spans="15:15">
      <c r="O1158" s="11"/>
    </row>
    <row r="1159" spans="15:15">
      <c r="O1159" s="11"/>
    </row>
    <row r="1160" spans="15:15">
      <c r="O1160" s="11"/>
    </row>
    <row r="1161" spans="15:15">
      <c r="O1161" s="11"/>
    </row>
    <row r="1162" spans="15:15">
      <c r="O1162" s="11"/>
    </row>
    <row r="1163" spans="15:15">
      <c r="O1163" s="11"/>
    </row>
    <row r="1164" spans="15:15">
      <c r="O1164" s="11"/>
    </row>
    <row r="1165" spans="15:15">
      <c r="O1165" s="11"/>
    </row>
    <row r="1166" spans="15:15">
      <c r="O1166" s="11"/>
    </row>
    <row r="1167" spans="15:15">
      <c r="O1167" s="11"/>
    </row>
    <row r="1168" spans="15:15">
      <c r="O1168" s="11"/>
    </row>
    <row r="1169" spans="15:15">
      <c r="O1169" s="11"/>
    </row>
    <row r="1170" spans="15:15">
      <c r="O1170" s="11"/>
    </row>
    <row r="1171" spans="15:15">
      <c r="O1171" s="11"/>
    </row>
    <row r="1172" spans="15:15">
      <c r="O1172" s="11"/>
    </row>
    <row r="1173" spans="15:15">
      <c r="O1173" s="11"/>
    </row>
    <row r="1174" spans="15:15">
      <c r="O1174" s="11"/>
    </row>
    <row r="1175" spans="15:15">
      <c r="O1175" s="11"/>
    </row>
    <row r="1176" spans="15:15">
      <c r="O1176" s="11"/>
    </row>
    <row r="1177" spans="15:15">
      <c r="O1177" s="11"/>
    </row>
    <row r="1178" spans="15:15">
      <c r="O1178" s="11"/>
    </row>
    <row r="1179" spans="15:15">
      <c r="O1179" s="11"/>
    </row>
    <row r="1180" spans="15:15">
      <c r="O1180" s="11"/>
    </row>
    <row r="1181" spans="15:15">
      <c r="O1181" s="11"/>
    </row>
    <row r="1182" spans="15:15">
      <c r="O1182" s="11"/>
    </row>
    <row r="1183" spans="15:15">
      <c r="O1183" s="11"/>
    </row>
    <row r="1184" spans="15:15">
      <c r="O1184" s="11"/>
    </row>
    <row r="1185" spans="15:15">
      <c r="O1185" s="11"/>
    </row>
    <row r="1186" spans="15:15">
      <c r="O1186" s="11"/>
    </row>
    <row r="1187" spans="15:15">
      <c r="O1187" s="11"/>
    </row>
    <row r="1188" spans="15:15">
      <c r="O1188" s="11"/>
    </row>
    <row r="1189" spans="15:15">
      <c r="O1189" s="11"/>
    </row>
    <row r="1190" spans="15:15">
      <c r="O1190" s="11"/>
    </row>
    <row r="1191" spans="15:15">
      <c r="O1191" s="11"/>
    </row>
    <row r="1192" spans="15:15">
      <c r="O1192" s="11"/>
    </row>
    <row r="1193" spans="15:15">
      <c r="O1193" s="11"/>
    </row>
    <row r="1194" spans="15:15">
      <c r="O1194" s="11"/>
    </row>
    <row r="1195" spans="15:15">
      <c r="O1195" s="11"/>
    </row>
    <row r="1196" spans="15:15">
      <c r="O1196" s="11"/>
    </row>
    <row r="1197" spans="15:15">
      <c r="O1197" s="11"/>
    </row>
    <row r="1198" spans="15:15">
      <c r="O1198" s="11"/>
    </row>
    <row r="1199" spans="15:15">
      <c r="O1199" s="11"/>
    </row>
    <row r="1200" spans="15:15">
      <c r="O1200" s="11"/>
    </row>
    <row r="1201" spans="15:15">
      <c r="O1201" s="11"/>
    </row>
    <row r="1202" spans="15:15">
      <c r="O1202" s="11"/>
    </row>
    <row r="1203" spans="15:15">
      <c r="O1203" s="11"/>
    </row>
    <row r="1204" spans="15:15">
      <c r="O1204" s="11"/>
    </row>
    <row r="1205" spans="15:15">
      <c r="O1205" s="11"/>
    </row>
    <row r="1206" spans="15:15">
      <c r="O1206" s="11"/>
    </row>
    <row r="1207" spans="15:15">
      <c r="O1207" s="11"/>
    </row>
    <row r="1208" spans="15:15">
      <c r="O1208" s="11"/>
    </row>
    <row r="1209" spans="15:15">
      <c r="O1209" s="11"/>
    </row>
    <row r="1210" spans="15:15">
      <c r="O1210" s="11"/>
    </row>
    <row r="1211" spans="15:15">
      <c r="O1211" s="11"/>
    </row>
    <row r="1212" spans="15:15">
      <c r="O1212" s="11"/>
    </row>
    <row r="1213" spans="15:15">
      <c r="O1213" s="11"/>
    </row>
    <row r="1214" spans="15:15">
      <c r="O1214" s="11"/>
    </row>
    <row r="1215" spans="15:15">
      <c r="O1215" s="11"/>
    </row>
    <row r="1216" spans="15:15">
      <c r="O1216" s="11"/>
    </row>
    <row r="1217" spans="15:15">
      <c r="O1217" s="11"/>
    </row>
    <row r="1218" spans="15:15">
      <c r="O1218" s="11"/>
    </row>
    <row r="1219" spans="15:15">
      <c r="O1219" s="11"/>
    </row>
    <row r="1220" spans="15:15">
      <c r="O1220" s="11"/>
    </row>
    <row r="1221" spans="15:15">
      <c r="O1221" s="11"/>
    </row>
    <row r="1222" spans="15:15">
      <c r="O1222" s="11"/>
    </row>
    <row r="1223" spans="15:15">
      <c r="O1223" s="11"/>
    </row>
    <row r="1224" spans="15:15">
      <c r="O1224" s="11"/>
    </row>
    <row r="1225" spans="15:15">
      <c r="O1225" s="11"/>
    </row>
    <row r="1226" spans="15:15">
      <c r="O1226" s="11"/>
    </row>
    <row r="1227" spans="15:15">
      <c r="O1227" s="11"/>
    </row>
    <row r="1228" spans="15:15">
      <c r="O1228" s="11"/>
    </row>
    <row r="1229" spans="15:15">
      <c r="O1229" s="11"/>
    </row>
    <row r="1230" spans="15:15">
      <c r="O1230" s="11"/>
    </row>
    <row r="1231" spans="15:15">
      <c r="O1231" s="11"/>
    </row>
    <row r="1232" spans="15:15">
      <c r="O1232" s="11"/>
    </row>
    <row r="1233" spans="15:15">
      <c r="O1233" s="11"/>
    </row>
    <row r="1234" spans="15:15">
      <c r="O1234" s="11"/>
    </row>
    <row r="1235" spans="15:15">
      <c r="O1235" s="11"/>
    </row>
    <row r="1236" spans="15:15">
      <c r="O1236" s="11"/>
    </row>
    <row r="1237" spans="15:15">
      <c r="O1237" s="11"/>
    </row>
    <row r="1238" spans="15:15">
      <c r="O1238" s="11"/>
    </row>
    <row r="1239" spans="15:15">
      <c r="O1239" s="11"/>
    </row>
    <row r="1240" spans="15:15">
      <c r="O1240" s="11"/>
    </row>
    <row r="1241" spans="15:15">
      <c r="O1241" s="11"/>
    </row>
    <row r="1242" spans="15:15">
      <c r="O1242" s="11"/>
    </row>
    <row r="1243" spans="15:15">
      <c r="O1243" s="11"/>
    </row>
    <row r="1244" spans="15:15">
      <c r="O1244" s="11"/>
    </row>
    <row r="1245" spans="15:15">
      <c r="O1245" s="11"/>
    </row>
    <row r="1246" spans="15:15">
      <c r="O1246" s="11"/>
    </row>
    <row r="1247" spans="15:15">
      <c r="O1247" s="11"/>
    </row>
    <row r="1248" spans="15:15">
      <c r="O1248" s="11"/>
    </row>
    <row r="1249" spans="15:15">
      <c r="O1249" s="11"/>
    </row>
    <row r="1250" spans="15:15">
      <c r="O1250" s="11"/>
    </row>
    <row r="1251" spans="15:15">
      <c r="O1251" s="11"/>
    </row>
    <row r="1252" spans="15:15">
      <c r="O1252" s="11"/>
    </row>
    <row r="1253" spans="15:15">
      <c r="O1253" s="11"/>
    </row>
    <row r="1254" spans="15:15">
      <c r="O1254" s="11"/>
    </row>
    <row r="1255" spans="15:15">
      <c r="O1255" s="11"/>
    </row>
    <row r="1256" spans="15:15">
      <c r="O1256" s="11"/>
    </row>
    <row r="1257" spans="15:15">
      <c r="O1257" s="11"/>
    </row>
    <row r="1258" spans="15:15">
      <c r="O1258" s="11"/>
    </row>
    <row r="1259" spans="15:15">
      <c r="O1259" s="11"/>
    </row>
    <row r="1260" spans="15:15">
      <c r="O1260" s="11"/>
    </row>
    <row r="1261" spans="15:15">
      <c r="O1261" s="11"/>
    </row>
    <row r="1262" spans="15:15">
      <c r="O1262" s="11"/>
    </row>
    <row r="1263" spans="15:15">
      <c r="O1263" s="11"/>
    </row>
    <row r="1264" spans="15:15">
      <c r="O1264" s="11"/>
    </row>
    <row r="1265" spans="15:15">
      <c r="O1265" s="11"/>
    </row>
    <row r="1266" spans="15:15">
      <c r="O1266" s="11"/>
    </row>
    <row r="1267" spans="15:15">
      <c r="O1267" s="11"/>
    </row>
    <row r="1268" spans="15:15">
      <c r="O1268" s="11"/>
    </row>
    <row r="1269" spans="15:15">
      <c r="O1269" s="11"/>
    </row>
    <row r="1270" spans="15:15">
      <c r="O1270" s="11"/>
    </row>
    <row r="1271" spans="15:15">
      <c r="O1271" s="11"/>
    </row>
    <row r="1272" spans="15:15">
      <c r="O1272" s="11"/>
    </row>
    <row r="1273" spans="15:15">
      <c r="O1273" s="11"/>
    </row>
    <row r="1274" spans="15:15">
      <c r="O1274" s="11"/>
    </row>
    <row r="1275" spans="15:15">
      <c r="O1275" s="11"/>
    </row>
    <row r="1276" spans="15:15">
      <c r="O1276" s="11"/>
    </row>
    <row r="1277" spans="15:15">
      <c r="O1277" s="11"/>
    </row>
    <row r="1278" spans="15:15">
      <c r="O1278" s="11"/>
    </row>
    <row r="1279" spans="15:15">
      <c r="O1279" s="11"/>
    </row>
    <row r="1280" spans="15:15">
      <c r="O1280" s="11"/>
    </row>
    <row r="1281" spans="15:15">
      <c r="O1281" s="11"/>
    </row>
    <row r="1282" spans="15:15">
      <c r="O1282" s="11"/>
    </row>
    <row r="1283" spans="15:15">
      <c r="O1283" s="11"/>
    </row>
    <row r="1284" spans="15:15">
      <c r="O1284" s="11"/>
    </row>
    <row r="1285" spans="15:15">
      <c r="O1285" s="11"/>
    </row>
    <row r="1286" spans="15:15">
      <c r="O1286" s="11"/>
    </row>
    <row r="1287" spans="15:15">
      <c r="O1287" s="11"/>
    </row>
    <row r="1288" spans="15:15">
      <c r="O1288" s="11"/>
    </row>
    <row r="1289" spans="15:15">
      <c r="O1289" s="11"/>
    </row>
    <row r="1290" spans="15:15">
      <c r="O1290" s="11"/>
    </row>
    <row r="1291" spans="15:15">
      <c r="O1291" s="11"/>
    </row>
    <row r="1292" spans="15:15">
      <c r="O1292" s="11"/>
    </row>
    <row r="1293" spans="15:15">
      <c r="O1293" s="11"/>
    </row>
    <row r="1294" spans="15:15">
      <c r="O1294" s="11"/>
    </row>
    <row r="1295" spans="15:15">
      <c r="O1295" s="11"/>
    </row>
    <row r="1296" spans="15:15">
      <c r="O1296" s="11"/>
    </row>
    <row r="1297" spans="15:15">
      <c r="O1297" s="11"/>
    </row>
    <row r="1298" spans="15:15">
      <c r="O1298" s="11"/>
    </row>
    <row r="1299" spans="15:15">
      <c r="O1299" s="11"/>
    </row>
    <row r="1300" spans="15:15">
      <c r="O1300" s="11"/>
    </row>
    <row r="1301" spans="15:15">
      <c r="O1301" s="11"/>
    </row>
    <row r="1302" spans="15:15">
      <c r="O1302" s="11"/>
    </row>
    <row r="1303" spans="15:15">
      <c r="O1303" s="11"/>
    </row>
    <row r="1304" spans="15:15">
      <c r="O1304" s="11"/>
    </row>
    <row r="1305" spans="15:15">
      <c r="O1305" s="11"/>
    </row>
    <row r="1306" spans="15:15">
      <c r="O1306" s="11"/>
    </row>
    <row r="1307" spans="15:15">
      <c r="O1307" s="11"/>
    </row>
    <row r="1308" spans="15:15">
      <c r="O1308" s="11"/>
    </row>
    <row r="1309" spans="15:15">
      <c r="O1309" s="11"/>
    </row>
    <row r="1310" spans="15:15">
      <c r="O1310" s="11"/>
    </row>
    <row r="1311" spans="15:15">
      <c r="O1311" s="11"/>
    </row>
    <row r="1312" spans="15:15">
      <c r="O1312" s="11"/>
    </row>
    <row r="1313" spans="15:15">
      <c r="O1313" s="11"/>
    </row>
    <row r="1314" spans="15:15">
      <c r="O1314" s="11"/>
    </row>
    <row r="1315" spans="15:15">
      <c r="O1315" s="11"/>
    </row>
    <row r="1316" spans="15:15">
      <c r="O1316" s="11"/>
    </row>
    <row r="1317" spans="15:15">
      <c r="O1317" s="11"/>
    </row>
    <row r="1318" spans="15:15">
      <c r="O1318" s="11"/>
    </row>
    <row r="1319" spans="15:15">
      <c r="O1319" s="11"/>
    </row>
    <row r="1320" spans="15:15">
      <c r="O1320" s="11"/>
    </row>
    <row r="1321" spans="15:15">
      <c r="O1321" s="11"/>
    </row>
    <row r="1322" spans="15:15">
      <c r="O1322" s="11"/>
    </row>
    <row r="1323" spans="15:15">
      <c r="O1323" s="11"/>
    </row>
    <row r="1324" spans="15:15">
      <c r="O1324" s="11"/>
    </row>
    <row r="1325" spans="15:15">
      <c r="O1325" s="11"/>
    </row>
    <row r="1326" spans="15:15">
      <c r="O1326" s="11"/>
    </row>
    <row r="1327" spans="15:15">
      <c r="O1327" s="11"/>
    </row>
    <row r="1328" spans="15:15">
      <c r="O1328" s="11"/>
    </row>
    <row r="1329" spans="15:15">
      <c r="O1329" s="11"/>
    </row>
    <row r="1330" spans="15:15">
      <c r="O1330" s="11"/>
    </row>
    <row r="1331" spans="15:15">
      <c r="O1331" s="11"/>
    </row>
    <row r="1332" spans="15:15">
      <c r="O1332" s="11"/>
    </row>
    <row r="1333" spans="15:15">
      <c r="O1333" s="11"/>
    </row>
    <row r="1334" spans="15:15">
      <c r="O1334" s="11"/>
    </row>
    <row r="1335" spans="15:15">
      <c r="O1335" s="11"/>
    </row>
    <row r="1336" spans="15:15">
      <c r="O1336" s="11"/>
    </row>
    <row r="1337" spans="15:15">
      <c r="O1337" s="11"/>
    </row>
    <row r="1338" spans="15:15">
      <c r="O1338" s="11"/>
    </row>
    <row r="1339" spans="15:15">
      <c r="O1339" s="11"/>
    </row>
    <row r="1340" spans="15:15">
      <c r="O1340" s="11"/>
    </row>
    <row r="1341" spans="15:15">
      <c r="O1341" s="11"/>
    </row>
    <row r="1342" spans="15:15">
      <c r="O1342" s="11"/>
    </row>
    <row r="1343" spans="15:15">
      <c r="O1343" s="11"/>
    </row>
    <row r="1344" spans="15:15">
      <c r="O1344" s="11"/>
    </row>
    <row r="1345" spans="15:15">
      <c r="O1345" s="11"/>
    </row>
    <row r="1346" spans="15:15">
      <c r="O1346" s="11"/>
    </row>
    <row r="1347" spans="15:15">
      <c r="O1347" s="11"/>
    </row>
    <row r="1348" spans="15:15">
      <c r="O1348" s="11"/>
    </row>
    <row r="1349" spans="15:15">
      <c r="O1349" s="11"/>
    </row>
    <row r="1350" spans="15:15">
      <c r="O1350" s="11"/>
    </row>
    <row r="1351" spans="15:15">
      <c r="O1351" s="11"/>
    </row>
    <row r="1352" spans="15:15">
      <c r="O1352" s="11"/>
    </row>
    <row r="1353" spans="15:15">
      <c r="O1353" s="11"/>
    </row>
    <row r="1354" spans="15:15">
      <c r="O1354" s="11"/>
    </row>
    <row r="1355" spans="15:15">
      <c r="O1355" s="11"/>
    </row>
    <row r="1356" spans="15:15">
      <c r="O1356" s="11"/>
    </row>
    <row r="1357" spans="15:15">
      <c r="O1357" s="11"/>
    </row>
    <row r="1358" spans="15:15">
      <c r="O1358" s="11"/>
    </row>
    <row r="1359" spans="15:15">
      <c r="O1359" s="11"/>
    </row>
    <row r="1360" spans="15:15">
      <c r="O1360" s="11"/>
    </row>
    <row r="1361" spans="15:15">
      <c r="O1361" s="11"/>
    </row>
    <row r="1362" spans="15:15">
      <c r="O1362" s="11"/>
    </row>
    <row r="1363" spans="15:15">
      <c r="O1363" s="11"/>
    </row>
    <row r="1364" spans="15:15">
      <c r="O1364" s="11"/>
    </row>
    <row r="1365" spans="15:15">
      <c r="O1365" s="11"/>
    </row>
    <row r="1366" spans="15:15">
      <c r="O1366" s="11"/>
    </row>
    <row r="1367" spans="15:15">
      <c r="O1367" s="11"/>
    </row>
    <row r="1368" spans="15:15">
      <c r="O1368" s="11"/>
    </row>
    <row r="1369" spans="15:15">
      <c r="O1369" s="11"/>
    </row>
    <row r="1370" spans="15:15">
      <c r="O1370" s="11"/>
    </row>
    <row r="1371" spans="15:15">
      <c r="O1371" s="11"/>
    </row>
    <row r="1372" spans="15:15">
      <c r="O1372" s="11"/>
    </row>
    <row r="1373" spans="15:15">
      <c r="O1373" s="11"/>
    </row>
    <row r="1374" spans="15:15">
      <c r="O1374" s="11"/>
    </row>
    <row r="1375" spans="15:15">
      <c r="O1375" s="11"/>
    </row>
    <row r="1376" spans="15:15">
      <c r="O1376" s="11"/>
    </row>
    <row r="1377" spans="15:15">
      <c r="O1377" s="11"/>
    </row>
    <row r="1378" spans="15:15">
      <c r="O1378" s="11"/>
    </row>
    <row r="1379" spans="15:15">
      <c r="O1379" s="11"/>
    </row>
    <row r="1380" spans="15:15">
      <c r="O1380" s="11"/>
    </row>
    <row r="1381" spans="15:15">
      <c r="O1381" s="11"/>
    </row>
    <row r="1382" spans="15:15">
      <c r="O1382" s="11"/>
    </row>
    <row r="1383" spans="15:15">
      <c r="O1383" s="11"/>
    </row>
    <row r="1384" spans="15:15">
      <c r="O1384" s="11"/>
    </row>
    <row r="1385" spans="15:15">
      <c r="O1385" s="11"/>
    </row>
    <row r="1386" spans="15:15">
      <c r="O1386" s="11"/>
    </row>
    <row r="1387" spans="15:15">
      <c r="O1387" s="11"/>
    </row>
    <row r="1388" spans="15:15">
      <c r="O1388" s="11"/>
    </row>
    <row r="1389" spans="15:15">
      <c r="O1389" s="11"/>
    </row>
    <row r="1390" spans="15:15">
      <c r="O1390" s="11"/>
    </row>
    <row r="1391" spans="15:15">
      <c r="O1391" s="11"/>
    </row>
    <row r="1392" spans="15:15">
      <c r="O1392" s="11"/>
    </row>
    <row r="1393" spans="15:15">
      <c r="O1393" s="11"/>
    </row>
    <row r="1394" spans="15:15">
      <c r="O1394" s="11"/>
    </row>
    <row r="1395" spans="15:15">
      <c r="O1395" s="11"/>
    </row>
    <row r="1396" spans="15:15">
      <c r="O1396" s="11"/>
    </row>
    <row r="1397" spans="15:15">
      <c r="O1397" s="11"/>
    </row>
    <row r="1398" spans="15:15">
      <c r="O1398" s="11"/>
    </row>
    <row r="1399" spans="15:15">
      <c r="O1399" s="11"/>
    </row>
    <row r="1400" spans="15:15">
      <c r="O1400" s="11"/>
    </row>
    <row r="1401" spans="15:15">
      <c r="O1401" s="11"/>
    </row>
    <row r="1402" spans="15:15">
      <c r="O1402" s="11"/>
    </row>
    <row r="1403" spans="15:15">
      <c r="O1403" s="11"/>
    </row>
    <row r="1404" spans="15:15">
      <c r="O1404" s="11"/>
    </row>
    <row r="1405" spans="15:15">
      <c r="O1405" s="11"/>
    </row>
    <row r="1406" spans="15:15">
      <c r="O1406" s="11"/>
    </row>
    <row r="1407" spans="15:15">
      <c r="O1407" s="11"/>
    </row>
    <row r="1408" spans="15:15">
      <c r="O1408" s="11"/>
    </row>
    <row r="1409" spans="15:15">
      <c r="O1409" s="11"/>
    </row>
    <row r="1410" spans="15:15">
      <c r="O1410" s="11"/>
    </row>
    <row r="1411" spans="15:15">
      <c r="O1411" s="11"/>
    </row>
    <row r="1412" spans="15:15">
      <c r="O1412" s="11"/>
    </row>
    <row r="1413" spans="15:15">
      <c r="O1413" s="11"/>
    </row>
    <row r="1414" spans="15:15">
      <c r="O1414" s="11"/>
    </row>
    <row r="1415" spans="15:15">
      <c r="O1415" s="11"/>
    </row>
    <row r="1416" spans="15:15">
      <c r="O1416" s="11"/>
    </row>
    <row r="1417" spans="15:15">
      <c r="O1417" s="11"/>
    </row>
    <row r="1418" spans="15:15">
      <c r="O1418" s="11"/>
    </row>
    <row r="1419" spans="15:15">
      <c r="O1419" s="11"/>
    </row>
    <row r="1420" spans="15:15">
      <c r="O1420" s="11"/>
    </row>
    <row r="1421" spans="15:15">
      <c r="O1421" s="11"/>
    </row>
    <row r="1422" spans="15:15">
      <c r="O1422" s="11"/>
    </row>
    <row r="1423" spans="15:15">
      <c r="O1423" s="11"/>
    </row>
    <row r="1424" spans="15:15">
      <c r="O1424" s="11"/>
    </row>
    <row r="1425" spans="15:15">
      <c r="O1425" s="11"/>
    </row>
    <row r="1426" spans="15:15">
      <c r="O1426" s="11"/>
    </row>
    <row r="1427" spans="15:15">
      <c r="O1427" s="11"/>
    </row>
    <row r="1428" spans="15:15">
      <c r="O1428" s="11"/>
    </row>
    <row r="1429" spans="15:15">
      <c r="O1429" s="11"/>
    </row>
    <row r="1430" spans="15:15">
      <c r="O1430" s="11"/>
    </row>
    <row r="1431" spans="15:15">
      <c r="O1431" s="11"/>
    </row>
    <row r="1432" spans="15:15">
      <c r="O1432" s="11"/>
    </row>
    <row r="1433" spans="15:15">
      <c r="O1433" s="11"/>
    </row>
    <row r="1434" spans="15:15">
      <c r="O1434" s="11"/>
    </row>
    <row r="1435" spans="15:15">
      <c r="O1435" s="11"/>
    </row>
    <row r="1436" spans="15:15">
      <c r="O1436" s="11"/>
    </row>
    <row r="1437" spans="15:15">
      <c r="O1437" s="11"/>
    </row>
    <row r="1438" spans="15:15">
      <c r="O1438" s="11"/>
    </row>
    <row r="1439" spans="15:15">
      <c r="O1439" s="11"/>
    </row>
    <row r="1440" spans="15:15">
      <c r="O1440" s="11"/>
    </row>
    <row r="1441" spans="15:15">
      <c r="O1441" s="11"/>
    </row>
    <row r="1442" spans="15:15">
      <c r="O1442" s="11"/>
    </row>
    <row r="1443" spans="15:15">
      <c r="O1443" s="11"/>
    </row>
    <row r="1444" spans="15:15">
      <c r="O1444" s="11"/>
    </row>
    <row r="1445" spans="15:15">
      <c r="O1445" s="11"/>
    </row>
    <row r="1446" spans="15:15">
      <c r="O1446" s="11"/>
    </row>
    <row r="1447" spans="15:15">
      <c r="O1447" s="11"/>
    </row>
    <row r="1448" spans="15:15">
      <c r="O1448" s="11"/>
    </row>
    <row r="1449" spans="15:15">
      <c r="O1449" s="11"/>
    </row>
    <row r="1450" spans="15:15">
      <c r="O1450" s="11"/>
    </row>
    <row r="1451" spans="15:15">
      <c r="O1451" s="11"/>
    </row>
    <row r="1452" spans="15:15">
      <c r="O1452" s="11"/>
    </row>
    <row r="1453" spans="15:15">
      <c r="O1453" s="11"/>
    </row>
    <row r="1454" spans="15:15">
      <c r="O1454" s="11"/>
    </row>
    <row r="1455" spans="15:15">
      <c r="O1455" s="11"/>
    </row>
    <row r="1456" spans="15:15">
      <c r="O1456" s="11"/>
    </row>
    <row r="1457" spans="15:15">
      <c r="O1457" s="11"/>
    </row>
    <row r="1458" spans="15:15">
      <c r="O1458" s="11"/>
    </row>
    <row r="1459" spans="15:15">
      <c r="O1459" s="11"/>
    </row>
    <row r="1460" spans="15:15">
      <c r="O1460" s="11"/>
    </row>
    <row r="1461" spans="15:15">
      <c r="O1461" s="11"/>
    </row>
    <row r="1462" spans="15:15">
      <c r="O1462" s="11"/>
    </row>
    <row r="1463" spans="15:15">
      <c r="O1463" s="11"/>
    </row>
    <row r="1464" spans="15:15">
      <c r="O1464" s="11"/>
    </row>
    <row r="1465" spans="15:15">
      <c r="O1465" s="11"/>
    </row>
    <row r="1466" spans="15:15">
      <c r="O1466" s="11"/>
    </row>
    <row r="1467" spans="15:15">
      <c r="O1467" s="11"/>
    </row>
    <row r="1468" spans="15:15">
      <c r="O1468" s="11"/>
    </row>
    <row r="1469" spans="15:15">
      <c r="O1469" s="11"/>
    </row>
    <row r="1470" spans="15:15">
      <c r="O1470" s="11"/>
    </row>
    <row r="1471" spans="15:15">
      <c r="O1471" s="11"/>
    </row>
    <row r="1472" spans="15:15">
      <c r="O1472" s="11"/>
    </row>
    <row r="1473" spans="15:15">
      <c r="O1473" s="11"/>
    </row>
    <row r="1474" spans="15:15">
      <c r="O1474" s="11"/>
    </row>
    <row r="1475" spans="15:15">
      <c r="O1475" s="11"/>
    </row>
    <row r="1476" spans="15:15">
      <c r="O1476" s="11"/>
    </row>
    <row r="1477" spans="15:15">
      <c r="O1477" s="11"/>
    </row>
    <row r="1478" spans="15:15">
      <c r="O1478" s="11"/>
    </row>
    <row r="1479" spans="15:15">
      <c r="O1479" s="11"/>
    </row>
    <row r="1480" spans="15:15">
      <c r="O1480" s="11"/>
    </row>
    <row r="1481" spans="15:15">
      <c r="O1481" s="11"/>
    </row>
    <row r="1482" spans="15:15">
      <c r="O1482" s="11"/>
    </row>
    <row r="1483" spans="15:15">
      <c r="O1483" s="11"/>
    </row>
    <row r="1484" spans="15:15">
      <c r="O1484" s="11"/>
    </row>
    <row r="1485" spans="15:15">
      <c r="O1485" s="11"/>
    </row>
    <row r="1486" spans="15:15">
      <c r="O1486" s="11"/>
    </row>
    <row r="1487" spans="15:15">
      <c r="O1487" s="11"/>
    </row>
    <row r="1488" spans="15:15">
      <c r="O1488" s="11"/>
    </row>
    <row r="1489" spans="15:15">
      <c r="O1489" s="11"/>
    </row>
    <row r="1490" spans="15:15">
      <c r="O1490" s="11"/>
    </row>
    <row r="1491" spans="15:15">
      <c r="O1491" s="11"/>
    </row>
    <row r="1492" spans="15:15">
      <c r="O1492" s="11"/>
    </row>
    <row r="1493" spans="15:15">
      <c r="O1493" s="11"/>
    </row>
    <row r="1494" spans="15:15">
      <c r="O1494" s="11"/>
    </row>
    <row r="1495" spans="15:15">
      <c r="O1495" s="11"/>
    </row>
    <row r="1496" spans="15:15">
      <c r="O1496" s="11"/>
    </row>
    <row r="1497" spans="15:15">
      <c r="O1497" s="11"/>
    </row>
    <row r="1498" spans="15:15">
      <c r="O1498" s="11"/>
    </row>
    <row r="1499" spans="15:15">
      <c r="O1499" s="11"/>
    </row>
    <row r="1500" spans="15:15">
      <c r="O1500" s="11"/>
    </row>
    <row r="1501" spans="15:15">
      <c r="O1501" s="11"/>
    </row>
    <row r="1502" spans="15:15">
      <c r="O1502" s="11"/>
    </row>
    <row r="1503" spans="15:15">
      <c r="O1503" s="11"/>
    </row>
    <row r="1504" spans="15:15">
      <c r="O1504" s="11"/>
    </row>
    <row r="1505" spans="15:15">
      <c r="O1505" s="11"/>
    </row>
    <row r="1506" spans="15:15">
      <c r="O1506" s="11"/>
    </row>
    <row r="1507" spans="15:15">
      <c r="O1507" s="11"/>
    </row>
    <row r="1508" spans="15:15">
      <c r="O1508" s="11"/>
    </row>
    <row r="1509" spans="15:15">
      <c r="O1509" s="11"/>
    </row>
    <row r="1510" spans="15:15">
      <c r="O1510" s="11"/>
    </row>
    <row r="1511" spans="15:15">
      <c r="O1511" s="11"/>
    </row>
    <row r="1512" spans="15:15">
      <c r="O1512" s="11"/>
    </row>
    <row r="1513" spans="15:15">
      <c r="O1513" s="11"/>
    </row>
    <row r="1514" spans="15:15">
      <c r="O1514" s="11"/>
    </row>
    <row r="1515" spans="15:15">
      <c r="O1515" s="11"/>
    </row>
    <row r="1516" spans="15:15">
      <c r="O1516" s="11"/>
    </row>
    <row r="1517" spans="15:15">
      <c r="O1517" s="11"/>
    </row>
    <row r="1518" spans="15:15">
      <c r="O1518" s="11"/>
    </row>
    <row r="1519" spans="15:15">
      <c r="O1519" s="11"/>
    </row>
    <row r="1520" spans="15:15">
      <c r="O1520" s="11"/>
    </row>
    <row r="1521" spans="15:15">
      <c r="O1521" s="11"/>
    </row>
    <row r="1522" spans="15:15">
      <c r="O1522" s="11"/>
    </row>
    <row r="1523" spans="15:15">
      <c r="O1523" s="11"/>
    </row>
    <row r="1524" spans="15:15">
      <c r="O1524" s="11"/>
    </row>
    <row r="1525" spans="15:15">
      <c r="O1525" s="11"/>
    </row>
    <row r="1526" spans="15:15">
      <c r="O1526" s="11"/>
    </row>
    <row r="1527" spans="15:15">
      <c r="O1527" s="11"/>
    </row>
    <row r="1528" spans="15:15">
      <c r="O1528" s="11"/>
    </row>
    <row r="1529" spans="15:15">
      <c r="O1529" s="11"/>
    </row>
    <row r="1530" spans="15:15">
      <c r="O1530" s="11"/>
    </row>
    <row r="1531" spans="15:15">
      <c r="O1531" s="11"/>
    </row>
    <row r="1532" spans="15:15">
      <c r="O1532" s="11"/>
    </row>
    <row r="1533" spans="15:15">
      <c r="O1533" s="11"/>
    </row>
    <row r="1534" spans="15:15">
      <c r="O1534" s="11"/>
    </row>
    <row r="1535" spans="15:15">
      <c r="O1535" s="11"/>
    </row>
    <row r="1536" spans="15:15">
      <c r="O1536" s="11"/>
    </row>
    <row r="1537" spans="15:15">
      <c r="O1537" s="11"/>
    </row>
    <row r="1538" spans="15:15">
      <c r="O1538" s="11"/>
    </row>
    <row r="1539" spans="15:15">
      <c r="O1539" s="11"/>
    </row>
    <row r="1540" spans="15:15">
      <c r="O1540" s="11"/>
    </row>
    <row r="1541" spans="15:15">
      <c r="O1541" s="11"/>
    </row>
    <row r="1542" spans="15:15">
      <c r="O1542" s="11"/>
    </row>
    <row r="1543" spans="15:15">
      <c r="O1543" s="11"/>
    </row>
    <row r="1544" spans="15:15">
      <c r="O1544" s="11"/>
    </row>
    <row r="1545" spans="15:15">
      <c r="O1545" s="11"/>
    </row>
    <row r="1546" spans="15:15">
      <c r="O1546" s="11"/>
    </row>
    <row r="1547" spans="15:15">
      <c r="O1547" s="11"/>
    </row>
    <row r="1548" spans="15:15">
      <c r="O1548" s="11"/>
    </row>
    <row r="1549" spans="15:15">
      <c r="O1549" s="11"/>
    </row>
    <row r="1550" spans="15:15">
      <c r="O1550" s="11"/>
    </row>
    <row r="1551" spans="15:15">
      <c r="O1551" s="11"/>
    </row>
    <row r="1552" spans="15:15">
      <c r="O1552" s="11"/>
    </row>
    <row r="1553" spans="15:15">
      <c r="O1553" s="11"/>
    </row>
    <row r="1554" spans="15:15">
      <c r="O1554" s="11"/>
    </row>
    <row r="1555" spans="15:15">
      <c r="O1555" s="11"/>
    </row>
    <row r="1556" spans="15:15">
      <c r="O1556" s="11"/>
    </row>
    <row r="1557" spans="15:15">
      <c r="O1557" s="11"/>
    </row>
    <row r="1558" spans="15:15">
      <c r="O1558" s="11"/>
    </row>
    <row r="1559" spans="15:15">
      <c r="O1559" s="11"/>
    </row>
    <row r="1560" spans="15:15">
      <c r="O1560" s="11"/>
    </row>
    <row r="1561" spans="15:15">
      <c r="O1561" s="11"/>
    </row>
    <row r="1562" spans="15:15">
      <c r="O1562" s="11"/>
    </row>
    <row r="1563" spans="15:15">
      <c r="O1563" s="11"/>
    </row>
    <row r="1564" spans="15:15">
      <c r="O1564" s="11"/>
    </row>
    <row r="1565" spans="15:15">
      <c r="O1565" s="11"/>
    </row>
    <row r="1566" spans="15:15">
      <c r="O1566" s="11"/>
    </row>
    <row r="1567" spans="15:15">
      <c r="O1567" s="11"/>
    </row>
    <row r="1568" spans="15:15">
      <c r="O1568" s="11"/>
    </row>
    <row r="1569" spans="15:15">
      <c r="O1569" s="11"/>
    </row>
    <row r="1570" spans="15:15">
      <c r="O1570" s="11"/>
    </row>
    <row r="1571" spans="15:15">
      <c r="O1571" s="11"/>
    </row>
    <row r="1572" spans="15:15">
      <c r="O1572" s="11"/>
    </row>
    <row r="1573" spans="15:15">
      <c r="O1573" s="11"/>
    </row>
    <row r="1574" spans="15:15">
      <c r="O1574" s="11"/>
    </row>
    <row r="1575" spans="15:15">
      <c r="O1575" s="11"/>
    </row>
    <row r="1576" spans="15:15">
      <c r="O1576" s="11"/>
    </row>
    <row r="1577" spans="15:15">
      <c r="O1577" s="11"/>
    </row>
    <row r="1578" spans="15:15">
      <c r="O1578" s="11"/>
    </row>
    <row r="1579" spans="15:15">
      <c r="O1579" s="11"/>
    </row>
    <row r="1580" spans="15:15">
      <c r="O1580" s="11"/>
    </row>
    <row r="1581" spans="15:15">
      <c r="O1581" s="11"/>
    </row>
    <row r="1582" spans="15:15">
      <c r="O1582" s="11"/>
    </row>
    <row r="1583" spans="15:15">
      <c r="O1583" s="11"/>
    </row>
    <row r="1584" spans="15:15">
      <c r="O1584" s="11"/>
    </row>
    <row r="1585" spans="15:15">
      <c r="O1585" s="11"/>
    </row>
    <row r="1586" spans="15:15">
      <c r="O1586" s="11"/>
    </row>
    <row r="1587" spans="15:15">
      <c r="O1587" s="11"/>
    </row>
    <row r="1588" spans="15:15">
      <c r="O1588" s="11"/>
    </row>
    <row r="1589" spans="15:15">
      <c r="O1589" s="11"/>
    </row>
    <row r="1590" spans="15:15">
      <c r="O1590" s="11"/>
    </row>
    <row r="1591" spans="15:15">
      <c r="O1591" s="11"/>
    </row>
    <row r="1592" spans="15:15">
      <c r="O1592" s="11"/>
    </row>
    <row r="1593" spans="15:15">
      <c r="O1593" s="11"/>
    </row>
    <row r="1594" spans="15:15">
      <c r="O1594" s="11"/>
    </row>
    <row r="1595" spans="15:15">
      <c r="O1595" s="11"/>
    </row>
    <row r="1596" spans="15:15">
      <c r="O1596" s="11"/>
    </row>
    <row r="1597" spans="15:15">
      <c r="O1597" s="11"/>
    </row>
    <row r="1598" spans="15:15">
      <c r="O1598" s="11"/>
    </row>
    <row r="1599" spans="15:15">
      <c r="O1599" s="11"/>
    </row>
    <row r="1600" spans="15:15">
      <c r="O1600" s="11"/>
    </row>
    <row r="1601" spans="15:15">
      <c r="O1601" s="11"/>
    </row>
    <row r="1602" spans="15:15">
      <c r="O1602" s="11"/>
    </row>
    <row r="1603" spans="15:15">
      <c r="O1603" s="11"/>
    </row>
    <row r="1604" spans="15:15">
      <c r="O1604" s="11"/>
    </row>
    <row r="1605" spans="15:15">
      <c r="O1605" s="11"/>
    </row>
    <row r="1606" spans="15:15">
      <c r="O1606" s="11"/>
    </row>
    <row r="1607" spans="15:15">
      <c r="O1607" s="11"/>
    </row>
    <row r="1608" spans="15:15">
      <c r="O1608" s="11"/>
    </row>
    <row r="1609" spans="15:15">
      <c r="O1609" s="11"/>
    </row>
    <row r="1610" spans="15:15">
      <c r="O1610" s="11"/>
    </row>
    <row r="1611" spans="15:15">
      <c r="O1611" s="11"/>
    </row>
    <row r="1612" spans="15:15">
      <c r="O1612" s="11"/>
    </row>
    <row r="1613" spans="15:15">
      <c r="O1613" s="11"/>
    </row>
    <row r="1614" spans="15:15">
      <c r="O1614" s="11"/>
    </row>
    <row r="1615" spans="15:15">
      <c r="O1615" s="11"/>
    </row>
    <row r="1616" spans="15:15">
      <c r="O1616" s="11"/>
    </row>
    <row r="1617" spans="15:15">
      <c r="O1617" s="11"/>
    </row>
    <row r="1618" spans="15:15">
      <c r="O1618" s="11"/>
    </row>
    <row r="1619" spans="15:15">
      <c r="O1619" s="11"/>
    </row>
    <row r="1620" spans="15:15">
      <c r="O1620" s="11"/>
    </row>
    <row r="1621" spans="15:15">
      <c r="O1621" s="11"/>
    </row>
    <row r="1622" spans="15:15">
      <c r="O1622" s="11"/>
    </row>
    <row r="1623" spans="15:15">
      <c r="O1623" s="11"/>
    </row>
    <row r="1624" spans="15:15">
      <c r="O1624" s="11"/>
    </row>
    <row r="1625" spans="15:15">
      <c r="O1625" s="11"/>
    </row>
    <row r="1626" spans="15:15">
      <c r="O1626" s="11"/>
    </row>
    <row r="1627" spans="15:15">
      <c r="O1627" s="11"/>
    </row>
    <row r="1628" spans="15:15">
      <c r="O1628" s="11"/>
    </row>
    <row r="1629" spans="15:15">
      <c r="O1629" s="11"/>
    </row>
    <row r="1630" spans="15:15">
      <c r="O1630" s="11"/>
    </row>
    <row r="1631" spans="15:15">
      <c r="O1631" s="11"/>
    </row>
    <row r="1632" spans="15:15">
      <c r="O1632" s="11"/>
    </row>
    <row r="1633" spans="15:15">
      <c r="O1633" s="11"/>
    </row>
    <row r="1634" spans="15:15">
      <c r="O1634" s="11"/>
    </row>
    <row r="1635" spans="15:15">
      <c r="O1635" s="11"/>
    </row>
    <row r="1636" spans="15:15">
      <c r="O1636" s="11"/>
    </row>
    <row r="1637" spans="15:15">
      <c r="O1637" s="11"/>
    </row>
    <row r="1638" spans="15:15">
      <c r="O1638" s="11"/>
    </row>
    <row r="1639" spans="15:15">
      <c r="O1639" s="11"/>
    </row>
    <row r="1640" spans="15:15">
      <c r="O1640" s="11"/>
    </row>
    <row r="1641" spans="15:15">
      <c r="O1641" s="11"/>
    </row>
    <row r="1642" spans="15:15">
      <c r="O1642" s="11"/>
    </row>
    <row r="1643" spans="15:15">
      <c r="O1643" s="11"/>
    </row>
    <row r="1644" spans="15:15">
      <c r="O1644" s="11"/>
    </row>
    <row r="1645" spans="15:15">
      <c r="O1645" s="11"/>
    </row>
    <row r="1646" spans="15:15">
      <c r="O1646" s="11"/>
    </row>
    <row r="1647" spans="15:15">
      <c r="O1647" s="11"/>
    </row>
    <row r="1648" spans="15:15">
      <c r="O1648" s="11"/>
    </row>
    <row r="1649" spans="15:15">
      <c r="O1649" s="11"/>
    </row>
    <row r="1650" spans="15:15">
      <c r="O1650" s="11"/>
    </row>
    <row r="1651" spans="15:15">
      <c r="O1651" s="11"/>
    </row>
    <row r="1652" spans="15:15">
      <c r="O1652" s="11"/>
    </row>
    <row r="1653" spans="15:15">
      <c r="O1653" s="11"/>
    </row>
    <row r="1654" spans="15:15">
      <c r="O1654" s="11"/>
    </row>
    <row r="1655" spans="15:15">
      <c r="O1655" s="11"/>
    </row>
    <row r="1656" spans="15:15">
      <c r="O1656" s="11"/>
    </row>
    <row r="1657" spans="15:15">
      <c r="O1657" s="11"/>
    </row>
    <row r="1658" spans="15:15">
      <c r="O1658" s="11"/>
    </row>
    <row r="1659" spans="15:15">
      <c r="O1659" s="11"/>
    </row>
    <row r="1660" spans="15:15">
      <c r="O1660" s="11"/>
    </row>
    <row r="1661" spans="15:15">
      <c r="O1661" s="11"/>
    </row>
    <row r="1662" spans="15:15">
      <c r="O1662" s="11"/>
    </row>
    <row r="1663" spans="15:15">
      <c r="O1663" s="11"/>
    </row>
    <row r="1664" spans="15:15">
      <c r="O1664" s="11"/>
    </row>
    <row r="1665" spans="15:15">
      <c r="O1665" s="11"/>
    </row>
    <row r="1666" spans="15:15">
      <c r="O1666" s="11"/>
    </row>
    <row r="1667" spans="15:15">
      <c r="O1667" s="11"/>
    </row>
    <row r="1668" spans="15:15">
      <c r="O1668" s="11"/>
    </row>
    <row r="1669" spans="15:15">
      <c r="O1669" s="11"/>
    </row>
    <row r="1670" spans="15:15">
      <c r="O1670" s="11"/>
    </row>
    <row r="1671" spans="15:15">
      <c r="O1671" s="11"/>
    </row>
    <row r="1672" spans="15:15">
      <c r="O1672" s="11"/>
    </row>
    <row r="1673" spans="15:15">
      <c r="O1673" s="11"/>
    </row>
    <row r="1674" spans="15:15">
      <c r="O1674" s="11"/>
    </row>
    <row r="1675" spans="15:15">
      <c r="O1675" s="11"/>
    </row>
    <row r="1676" spans="15:15">
      <c r="O1676" s="11"/>
    </row>
    <row r="1677" spans="15:15">
      <c r="O1677" s="11"/>
    </row>
    <row r="1678" spans="15:15">
      <c r="O1678" s="11"/>
    </row>
    <row r="1679" spans="15:15">
      <c r="O1679" s="11"/>
    </row>
    <row r="1680" spans="15:15">
      <c r="O1680" s="11"/>
    </row>
    <row r="1681" spans="15:15">
      <c r="O1681" s="11"/>
    </row>
    <row r="1682" spans="15:15">
      <c r="O1682" s="11"/>
    </row>
    <row r="1683" spans="15:15">
      <c r="O1683" s="11"/>
    </row>
    <row r="1684" spans="15:15">
      <c r="O1684" s="11"/>
    </row>
    <row r="1685" spans="15:15">
      <c r="O1685" s="11"/>
    </row>
    <row r="1686" spans="15:15">
      <c r="O1686" s="11"/>
    </row>
    <row r="1687" spans="15:15">
      <c r="O1687" s="11"/>
    </row>
    <row r="1688" spans="15:15">
      <c r="O1688" s="11"/>
    </row>
    <row r="1689" spans="15:15">
      <c r="O1689" s="11"/>
    </row>
    <row r="1690" spans="15:15">
      <c r="O1690" s="11"/>
    </row>
    <row r="1691" spans="15:15">
      <c r="O1691" s="11"/>
    </row>
    <row r="1692" spans="15:15">
      <c r="O1692" s="11"/>
    </row>
    <row r="1693" spans="15:15">
      <c r="O1693" s="11"/>
    </row>
    <row r="1694" spans="15:15">
      <c r="O1694" s="11"/>
    </row>
    <row r="1695" spans="15:15">
      <c r="O1695" s="11"/>
    </row>
    <row r="1696" spans="15:15">
      <c r="O1696" s="11"/>
    </row>
    <row r="1697" spans="15:15">
      <c r="O1697" s="11"/>
    </row>
    <row r="1698" spans="15:15">
      <c r="O1698" s="11"/>
    </row>
    <row r="1699" spans="15:15">
      <c r="O1699" s="11"/>
    </row>
    <row r="1700" spans="15:15">
      <c r="O1700" s="11"/>
    </row>
    <row r="1701" spans="15:15">
      <c r="O1701" s="11"/>
    </row>
    <row r="1702" spans="15:15">
      <c r="O1702" s="11"/>
    </row>
    <row r="1703" spans="15:15">
      <c r="O1703" s="11"/>
    </row>
    <row r="1704" spans="15:15">
      <c r="O1704" s="11"/>
    </row>
    <row r="1705" spans="15:15">
      <c r="O1705" s="11"/>
    </row>
    <row r="1706" spans="15:15">
      <c r="O1706" s="11"/>
    </row>
    <row r="1707" spans="15:15">
      <c r="O1707" s="11"/>
    </row>
    <row r="1708" spans="15:15">
      <c r="O1708" s="11"/>
    </row>
    <row r="1709" spans="15:15">
      <c r="O1709" s="11"/>
    </row>
    <row r="1710" spans="15:15">
      <c r="O1710" s="11"/>
    </row>
    <row r="1711" spans="15:15">
      <c r="O1711" s="11"/>
    </row>
    <row r="1712" spans="15:15">
      <c r="O1712" s="11"/>
    </row>
    <row r="1713" spans="15:15">
      <c r="O1713" s="11"/>
    </row>
    <row r="1714" spans="15:15">
      <c r="O1714" s="11"/>
    </row>
    <row r="1715" spans="15:15">
      <c r="O1715" s="11"/>
    </row>
    <row r="1716" spans="15:15">
      <c r="O1716" s="11"/>
    </row>
    <row r="1717" spans="15:15">
      <c r="O1717" s="11"/>
    </row>
    <row r="1718" spans="15:15">
      <c r="O1718" s="11"/>
    </row>
    <row r="1719" spans="15:15">
      <c r="O1719" s="11"/>
    </row>
    <row r="1720" spans="15:15">
      <c r="O1720" s="11"/>
    </row>
    <row r="1721" spans="15:15">
      <c r="O1721" s="11"/>
    </row>
    <row r="1722" spans="15:15">
      <c r="O1722" s="11"/>
    </row>
    <row r="1723" spans="15:15">
      <c r="O1723" s="11"/>
    </row>
    <row r="1724" spans="15:15">
      <c r="O1724" s="11"/>
    </row>
    <row r="1725" spans="15:15">
      <c r="O1725" s="11"/>
    </row>
    <row r="1726" spans="15:15">
      <c r="O1726" s="11"/>
    </row>
    <row r="1727" spans="15:15">
      <c r="O1727" s="11"/>
    </row>
    <row r="1728" spans="15:15">
      <c r="O1728" s="11"/>
    </row>
    <row r="1729" spans="15:15">
      <c r="O1729" s="11"/>
    </row>
    <row r="1730" spans="15:15">
      <c r="O1730" s="11"/>
    </row>
    <row r="1731" spans="15:15">
      <c r="O1731" s="11"/>
    </row>
    <row r="1732" spans="15:15">
      <c r="O1732" s="11"/>
    </row>
    <row r="1733" spans="15:15">
      <c r="O1733" s="11"/>
    </row>
    <row r="1734" spans="15:15">
      <c r="O1734" s="11"/>
    </row>
    <row r="1735" spans="15:15">
      <c r="O1735" s="11"/>
    </row>
    <row r="1736" spans="15:15">
      <c r="O1736" s="11"/>
    </row>
    <row r="1737" spans="15:15">
      <c r="O1737" s="11"/>
    </row>
    <row r="1738" spans="15:15">
      <c r="O1738" s="11"/>
    </row>
    <row r="1739" spans="15:15">
      <c r="O1739" s="11"/>
    </row>
    <row r="1740" spans="15:15">
      <c r="O1740" s="11"/>
    </row>
    <row r="1741" spans="15:15">
      <c r="O1741" s="11"/>
    </row>
    <row r="1742" spans="15:15">
      <c r="O1742" s="11"/>
    </row>
    <row r="1743" spans="15:15">
      <c r="O1743" s="11"/>
    </row>
    <row r="1744" spans="15:15">
      <c r="O1744" s="11"/>
    </row>
    <row r="1745" spans="15:15">
      <c r="O1745" s="11"/>
    </row>
    <row r="1746" spans="15:15">
      <c r="O1746" s="11"/>
    </row>
    <row r="1747" spans="15:15">
      <c r="O1747" s="11"/>
    </row>
    <row r="1748" spans="15:15">
      <c r="O1748" s="11"/>
    </row>
    <row r="1749" spans="15:15">
      <c r="O1749" s="11"/>
    </row>
    <row r="1750" spans="15:15">
      <c r="O1750" s="11"/>
    </row>
    <row r="1751" spans="15:15">
      <c r="O1751" s="11"/>
    </row>
    <row r="1752" spans="15:15">
      <c r="O1752" s="11"/>
    </row>
    <row r="1753" spans="15:15">
      <c r="O1753" s="11"/>
    </row>
    <row r="1754" spans="15:15">
      <c r="O1754" s="11"/>
    </row>
    <row r="1755" spans="15:15">
      <c r="O1755" s="11"/>
    </row>
    <row r="1756" spans="15:15">
      <c r="O1756" s="11"/>
    </row>
    <row r="1757" spans="15:15">
      <c r="O1757" s="11"/>
    </row>
    <row r="1758" spans="15:15">
      <c r="O1758" s="11"/>
    </row>
    <row r="1759" spans="15:15">
      <c r="O1759" s="11"/>
    </row>
    <row r="1760" spans="15:15">
      <c r="O1760" s="11"/>
    </row>
    <row r="1761" spans="15:15">
      <c r="O1761" s="11"/>
    </row>
    <row r="1762" spans="15:15">
      <c r="O1762" s="11"/>
    </row>
    <row r="1763" spans="15:15">
      <c r="O1763" s="11"/>
    </row>
    <row r="1764" spans="15:15">
      <c r="O1764" s="11"/>
    </row>
    <row r="1765" spans="15:15">
      <c r="O1765" s="11"/>
    </row>
    <row r="1766" spans="15:15">
      <c r="O1766" s="11"/>
    </row>
    <row r="1767" spans="15:15">
      <c r="O1767" s="11"/>
    </row>
    <row r="1768" spans="15:15">
      <c r="O1768" s="11"/>
    </row>
    <row r="1769" spans="15:15">
      <c r="O1769" s="11"/>
    </row>
    <row r="1770" spans="15:15">
      <c r="O1770" s="11"/>
    </row>
    <row r="1771" spans="15:15">
      <c r="O1771" s="11"/>
    </row>
    <row r="1772" spans="15:15">
      <c r="O1772" s="11"/>
    </row>
    <row r="1773" spans="15:15">
      <c r="O1773" s="11"/>
    </row>
    <row r="1774" spans="15:15">
      <c r="O1774" s="11"/>
    </row>
    <row r="1775" spans="15:15">
      <c r="O1775" s="11"/>
    </row>
    <row r="1776" spans="15:15">
      <c r="O1776" s="11"/>
    </row>
    <row r="1777" spans="15:15">
      <c r="O1777" s="11"/>
    </row>
    <row r="1778" spans="15:15">
      <c r="O1778" s="11"/>
    </row>
    <row r="1779" spans="15:15">
      <c r="O1779" s="11"/>
    </row>
    <row r="1780" spans="15:15">
      <c r="O1780" s="11"/>
    </row>
    <row r="1781" spans="15:15">
      <c r="O1781" s="11"/>
    </row>
    <row r="1782" spans="15:15">
      <c r="O1782" s="11"/>
    </row>
    <row r="1783" spans="15:15">
      <c r="O1783" s="11"/>
    </row>
    <row r="1784" spans="15:15">
      <c r="O1784" s="11"/>
    </row>
    <row r="1785" spans="15:15">
      <c r="O1785" s="11"/>
    </row>
    <row r="1786" spans="15:15">
      <c r="O1786" s="11"/>
    </row>
    <row r="1787" spans="15:15">
      <c r="O1787" s="11"/>
    </row>
    <row r="1788" spans="15:15">
      <c r="O1788" s="11"/>
    </row>
    <row r="1789" spans="15:15">
      <c r="O1789" s="11"/>
    </row>
    <row r="1790" spans="15:15">
      <c r="O1790" s="11"/>
    </row>
    <row r="1791" spans="15:15">
      <c r="O1791" s="11"/>
    </row>
    <row r="1792" spans="15:15">
      <c r="O1792" s="11"/>
    </row>
    <row r="1793" spans="15:15">
      <c r="O1793" s="11"/>
    </row>
    <row r="1794" spans="15:15">
      <c r="O1794" s="11"/>
    </row>
    <row r="1795" spans="15:15">
      <c r="O1795" s="11"/>
    </row>
    <row r="1796" spans="15:15">
      <c r="O1796" s="11"/>
    </row>
    <row r="1797" spans="15:15">
      <c r="O1797" s="11"/>
    </row>
    <row r="1798" spans="15:15">
      <c r="O1798" s="11"/>
    </row>
    <row r="1799" spans="15:15">
      <c r="O1799" s="11"/>
    </row>
    <row r="1800" spans="15:15">
      <c r="O1800" s="11"/>
    </row>
    <row r="1801" spans="15:15">
      <c r="O1801" s="11"/>
    </row>
    <row r="1802" spans="15:15">
      <c r="O1802" s="11"/>
    </row>
    <row r="1803" spans="15:15">
      <c r="O1803" s="11"/>
    </row>
    <row r="1804" spans="15:15">
      <c r="O1804" s="11"/>
    </row>
    <row r="1805" spans="15:15">
      <c r="O1805" s="11"/>
    </row>
    <row r="1806" spans="15:15">
      <c r="O1806" s="11"/>
    </row>
    <row r="1807" spans="15:15">
      <c r="O1807" s="11"/>
    </row>
    <row r="1808" spans="15:15">
      <c r="O1808" s="11"/>
    </row>
    <row r="1809" spans="15:15">
      <c r="O1809" s="11"/>
    </row>
    <row r="1810" spans="15:15">
      <c r="O1810" s="11"/>
    </row>
    <row r="1811" spans="15:15">
      <c r="O1811" s="11"/>
    </row>
    <row r="1812" spans="15:15">
      <c r="O1812" s="11"/>
    </row>
    <row r="1813" spans="15:15">
      <c r="O1813" s="11"/>
    </row>
    <row r="1814" spans="15:15">
      <c r="O1814" s="11"/>
    </row>
    <row r="1815" spans="15:15">
      <c r="O1815" s="11"/>
    </row>
    <row r="1816" spans="15:15">
      <c r="O1816" s="11"/>
    </row>
    <row r="1817" spans="15:15">
      <c r="O1817" s="11"/>
    </row>
    <row r="1818" spans="15:15">
      <c r="O1818" s="11"/>
    </row>
    <row r="1819" spans="15:15">
      <c r="O1819" s="11"/>
    </row>
    <row r="1820" spans="15:15">
      <c r="O1820" s="11"/>
    </row>
    <row r="1821" spans="15:15">
      <c r="O1821" s="11"/>
    </row>
    <row r="1822" spans="15:15">
      <c r="O1822" s="11"/>
    </row>
    <row r="1823" spans="15:15">
      <c r="O1823" s="11"/>
    </row>
    <row r="1824" spans="15:15">
      <c r="O1824" s="11"/>
    </row>
    <row r="1825" spans="15:15">
      <c r="O1825" s="11"/>
    </row>
    <row r="1826" spans="15:15">
      <c r="O1826" s="11"/>
    </row>
    <row r="1827" spans="15:15">
      <c r="O1827" s="11"/>
    </row>
    <row r="1828" spans="15:15">
      <c r="O1828" s="11"/>
    </row>
    <row r="1829" spans="15:15">
      <c r="O1829" s="11"/>
    </row>
    <row r="1830" spans="15:15">
      <c r="O1830" s="11"/>
    </row>
    <row r="1831" spans="15:15">
      <c r="O1831" s="11"/>
    </row>
    <row r="1832" spans="15:15">
      <c r="O1832" s="11"/>
    </row>
    <row r="1833" spans="15:15">
      <c r="O1833" s="11"/>
    </row>
    <row r="1834" spans="15:15">
      <c r="O1834" s="11"/>
    </row>
    <row r="1835" spans="15:15">
      <c r="O1835" s="11"/>
    </row>
    <row r="1836" spans="15:15">
      <c r="O1836" s="11"/>
    </row>
    <row r="1837" spans="15:15">
      <c r="O1837" s="11"/>
    </row>
    <row r="1838" spans="15:15">
      <c r="O1838" s="11"/>
    </row>
    <row r="1839" spans="15:15">
      <c r="O1839" s="11"/>
    </row>
    <row r="1840" spans="15:15">
      <c r="O1840" s="11"/>
    </row>
    <row r="1841" spans="15:15">
      <c r="O1841" s="11"/>
    </row>
    <row r="1842" spans="15:15">
      <c r="O1842" s="11"/>
    </row>
    <row r="1843" spans="15:15">
      <c r="O1843" s="11"/>
    </row>
    <row r="1844" spans="15:15">
      <c r="O1844" s="11"/>
    </row>
    <row r="1845" spans="15:15">
      <c r="O1845" s="11"/>
    </row>
    <row r="1846" spans="15:15">
      <c r="O1846" s="11"/>
    </row>
    <row r="1847" spans="15:15">
      <c r="O1847" s="11"/>
    </row>
    <row r="1848" spans="15:15">
      <c r="O1848" s="11"/>
    </row>
    <row r="1849" spans="15:15">
      <c r="O1849" s="11"/>
    </row>
    <row r="1850" spans="15:15">
      <c r="O1850" s="11"/>
    </row>
    <row r="1851" spans="15:15">
      <c r="O1851" s="11"/>
    </row>
    <row r="1852" spans="15:15">
      <c r="O1852" s="11"/>
    </row>
    <row r="1853" spans="15:15">
      <c r="O1853" s="11"/>
    </row>
    <row r="1854" spans="15:15">
      <c r="O1854" s="11"/>
    </row>
    <row r="1855" spans="15:15">
      <c r="O1855" s="11"/>
    </row>
    <row r="1856" spans="15:15">
      <c r="O1856" s="11"/>
    </row>
    <row r="1857" spans="15:15">
      <c r="O1857" s="11"/>
    </row>
    <row r="1858" spans="15:15">
      <c r="O1858" s="11"/>
    </row>
    <row r="1859" spans="15:15">
      <c r="O1859" s="11"/>
    </row>
    <row r="1860" spans="15:15">
      <c r="O1860" s="11"/>
    </row>
    <row r="1861" spans="15:15">
      <c r="O1861" s="11"/>
    </row>
    <row r="1862" spans="15:15">
      <c r="O1862" s="11"/>
    </row>
    <row r="1863" spans="15:15">
      <c r="O1863" s="11"/>
    </row>
    <row r="1864" spans="15:15">
      <c r="O1864" s="11"/>
    </row>
    <row r="1865" spans="15:15">
      <c r="O1865" s="11"/>
    </row>
    <row r="1866" spans="15:15">
      <c r="O1866" s="11"/>
    </row>
    <row r="1867" spans="15:15">
      <c r="O1867" s="11"/>
    </row>
    <row r="1868" spans="15:15">
      <c r="O1868" s="11"/>
    </row>
    <row r="1869" spans="15:15">
      <c r="O1869" s="11"/>
    </row>
    <row r="1870" spans="15:15">
      <c r="O1870" s="11"/>
    </row>
    <row r="1871" spans="15:15">
      <c r="O1871" s="11"/>
    </row>
    <row r="1872" spans="15:15">
      <c r="O1872" s="11"/>
    </row>
    <row r="1873" spans="15:15">
      <c r="O1873" s="11"/>
    </row>
    <row r="1874" spans="15:15">
      <c r="O1874" s="11"/>
    </row>
    <row r="1875" spans="15:15">
      <c r="O1875" s="11"/>
    </row>
    <row r="1876" spans="15:15">
      <c r="O1876" s="11"/>
    </row>
    <row r="1877" spans="15:15">
      <c r="O1877" s="11"/>
    </row>
    <row r="1878" spans="15:15">
      <c r="O1878" s="11"/>
    </row>
    <row r="1879" spans="15:15">
      <c r="O1879" s="11"/>
    </row>
    <row r="1880" spans="15:15">
      <c r="O1880" s="11"/>
    </row>
    <row r="1881" spans="15:15">
      <c r="O1881" s="11"/>
    </row>
    <row r="1882" spans="15:15">
      <c r="O1882" s="11"/>
    </row>
    <row r="1883" spans="15:15">
      <c r="O1883" s="11"/>
    </row>
    <row r="1884" spans="15:15">
      <c r="O1884" s="11"/>
    </row>
    <row r="1885" spans="15:15">
      <c r="O1885" s="11"/>
    </row>
    <row r="1886" spans="15:15">
      <c r="O1886" s="11"/>
    </row>
    <row r="1887" spans="15:15">
      <c r="O1887" s="11"/>
    </row>
    <row r="1888" spans="15:15">
      <c r="O1888" s="11"/>
    </row>
    <row r="1889" spans="15:15">
      <c r="O1889" s="11"/>
    </row>
    <row r="1890" spans="15:15">
      <c r="O1890" s="11"/>
    </row>
    <row r="1891" spans="15:15">
      <c r="O1891" s="11"/>
    </row>
    <row r="1892" spans="15:15">
      <c r="O1892" s="11"/>
    </row>
    <row r="1893" spans="15:15">
      <c r="O1893" s="11"/>
    </row>
    <row r="1894" spans="15:15">
      <c r="O1894" s="11"/>
    </row>
    <row r="1895" spans="15:15">
      <c r="O1895" s="11"/>
    </row>
    <row r="1896" spans="15:15">
      <c r="O1896" s="11"/>
    </row>
    <row r="1897" spans="15:15">
      <c r="O1897" s="11"/>
    </row>
    <row r="1898" spans="15:15">
      <c r="O1898" s="11"/>
    </row>
    <row r="1899" spans="15:15">
      <c r="O1899" s="11"/>
    </row>
    <row r="1900" spans="15:15">
      <c r="O1900" s="11"/>
    </row>
    <row r="1901" spans="15:15">
      <c r="O1901" s="11"/>
    </row>
    <row r="1902" spans="15:15">
      <c r="O1902" s="11"/>
    </row>
    <row r="1903" spans="15:15">
      <c r="O1903" s="11"/>
    </row>
    <row r="1904" spans="15:15">
      <c r="O1904" s="11"/>
    </row>
    <row r="1905" spans="15:15">
      <c r="O1905" s="11"/>
    </row>
    <row r="1906" spans="15:15">
      <c r="O1906" s="11"/>
    </row>
    <row r="1907" spans="15:15">
      <c r="O1907" s="11"/>
    </row>
    <row r="1908" spans="15:15">
      <c r="O1908" s="11"/>
    </row>
    <row r="1909" spans="15:15">
      <c r="O1909" s="11"/>
    </row>
    <row r="1910" spans="15:15">
      <c r="O1910" s="11"/>
    </row>
    <row r="1911" spans="15:15">
      <c r="O1911" s="11"/>
    </row>
    <row r="1912" spans="15:15">
      <c r="O1912" s="11"/>
    </row>
    <row r="1913" spans="15:15">
      <c r="O1913" s="11"/>
    </row>
    <row r="1914" spans="15:15">
      <c r="O1914" s="11"/>
    </row>
    <row r="1915" spans="15:15">
      <c r="O1915" s="11"/>
    </row>
    <row r="1916" spans="15:15">
      <c r="O1916" s="11"/>
    </row>
    <row r="1917" spans="15:15">
      <c r="O1917" s="11"/>
    </row>
    <row r="1918" spans="15:15">
      <c r="O1918" s="11"/>
    </row>
    <row r="1919" spans="15:15">
      <c r="O1919" s="11"/>
    </row>
    <row r="1920" spans="15:15">
      <c r="O1920" s="11"/>
    </row>
    <row r="1921" spans="15:15">
      <c r="O1921" s="11"/>
    </row>
    <row r="1922" spans="15:15">
      <c r="O1922" s="11"/>
    </row>
    <row r="1923" spans="15:15">
      <c r="O1923" s="11"/>
    </row>
    <row r="1924" spans="15:15">
      <c r="O1924" s="11"/>
    </row>
    <row r="1925" spans="15:15">
      <c r="O1925" s="11"/>
    </row>
    <row r="1926" spans="15:15">
      <c r="O1926" s="11"/>
    </row>
    <row r="1927" spans="15:15">
      <c r="O1927" s="11"/>
    </row>
    <row r="1928" spans="15:15">
      <c r="O1928" s="11"/>
    </row>
    <row r="1929" spans="15:15">
      <c r="O1929" s="11"/>
    </row>
    <row r="1930" spans="15:15">
      <c r="O1930" s="11"/>
    </row>
    <row r="1931" spans="15:15">
      <c r="O1931" s="11"/>
    </row>
    <row r="1932" spans="15:15">
      <c r="O1932" s="11"/>
    </row>
    <row r="1933" spans="15:15">
      <c r="O1933" s="11"/>
    </row>
    <row r="1934" spans="15:15">
      <c r="O1934" s="11"/>
    </row>
    <row r="1935" spans="15:15">
      <c r="O1935" s="11"/>
    </row>
    <row r="1936" spans="15:15">
      <c r="O1936" s="11"/>
    </row>
    <row r="1937" spans="15:15">
      <c r="O1937" s="11"/>
    </row>
    <row r="1938" spans="15:15">
      <c r="O1938" s="11"/>
    </row>
    <row r="1939" spans="15:15">
      <c r="O1939" s="11"/>
    </row>
    <row r="1940" spans="15:15">
      <c r="O1940" s="11"/>
    </row>
    <row r="1941" spans="15:15">
      <c r="O1941" s="11"/>
    </row>
    <row r="1942" spans="15:15">
      <c r="O1942" s="11"/>
    </row>
    <row r="1943" spans="15:15">
      <c r="O1943" s="11"/>
    </row>
    <row r="1944" spans="15:15">
      <c r="O1944" s="11"/>
    </row>
    <row r="1945" spans="15:15">
      <c r="O1945" s="11"/>
    </row>
    <row r="1946" spans="15:15">
      <c r="O1946" s="11"/>
    </row>
    <row r="1947" spans="15:15">
      <c r="O1947" s="11"/>
    </row>
    <row r="1948" spans="15:15">
      <c r="O1948" s="11"/>
    </row>
    <row r="1949" spans="15:15">
      <c r="O1949" s="11"/>
    </row>
    <row r="1950" spans="15:15">
      <c r="O1950" s="11"/>
    </row>
    <row r="1951" spans="15:15">
      <c r="O1951" s="11"/>
    </row>
    <row r="1952" spans="15:15">
      <c r="O1952" s="11"/>
    </row>
    <row r="1953" spans="15:15">
      <c r="O1953" s="11"/>
    </row>
    <row r="1954" spans="15:15">
      <c r="O1954" s="11"/>
    </row>
    <row r="1955" spans="15:15">
      <c r="O1955" s="11"/>
    </row>
    <row r="1956" spans="15:15">
      <c r="O1956" s="11"/>
    </row>
    <row r="1957" spans="15:15">
      <c r="O1957" s="11"/>
    </row>
    <row r="1958" spans="15:15">
      <c r="O1958" s="11"/>
    </row>
    <row r="1959" spans="15:15">
      <c r="O1959" s="11"/>
    </row>
    <row r="1960" spans="15:15">
      <c r="O1960" s="11"/>
    </row>
    <row r="1961" spans="15:15">
      <c r="O1961" s="11"/>
    </row>
    <row r="1962" spans="15:15">
      <c r="O1962" s="11"/>
    </row>
    <row r="1963" spans="15:15">
      <c r="O1963" s="11"/>
    </row>
    <row r="1964" spans="15:15">
      <c r="O1964" s="11"/>
    </row>
    <row r="1965" spans="15:15">
      <c r="O1965" s="11"/>
    </row>
    <row r="1966" spans="15:15">
      <c r="O1966" s="11"/>
    </row>
    <row r="1967" spans="15:15">
      <c r="O1967" s="11"/>
    </row>
    <row r="1968" spans="15:15">
      <c r="O1968" s="11"/>
    </row>
    <row r="1969" spans="15:15">
      <c r="O1969" s="11"/>
    </row>
    <row r="1970" spans="15:15">
      <c r="O1970" s="11"/>
    </row>
    <row r="1971" spans="15:15">
      <c r="O1971" s="11"/>
    </row>
    <row r="1972" spans="15:15">
      <c r="O1972" s="11"/>
    </row>
    <row r="1973" spans="15:15">
      <c r="O1973" s="11"/>
    </row>
    <row r="1974" spans="15:15">
      <c r="O1974" s="11"/>
    </row>
    <row r="1975" spans="15:15">
      <c r="O1975" s="11"/>
    </row>
    <row r="1976" spans="15:15">
      <c r="O1976" s="11"/>
    </row>
    <row r="1977" spans="15:15">
      <c r="O1977" s="11"/>
    </row>
    <row r="1978" spans="15:15">
      <c r="O1978" s="11"/>
    </row>
    <row r="1979" spans="15:15">
      <c r="O1979" s="11"/>
    </row>
    <row r="1980" spans="15:15">
      <c r="O1980" s="11"/>
    </row>
    <row r="1981" spans="15:15">
      <c r="O1981" s="11"/>
    </row>
    <row r="1982" spans="15:15">
      <c r="O1982" s="11"/>
    </row>
    <row r="1983" spans="15:15">
      <c r="O1983" s="11"/>
    </row>
    <row r="1984" spans="15:15">
      <c r="O1984" s="11"/>
    </row>
    <row r="1985" spans="15:15">
      <c r="O1985" s="11"/>
    </row>
    <row r="1986" spans="15:15">
      <c r="O1986" s="11"/>
    </row>
    <row r="1987" spans="15:15">
      <c r="O1987" s="11"/>
    </row>
    <row r="1988" spans="15:15">
      <c r="O1988" s="11"/>
    </row>
    <row r="1989" spans="15:15">
      <c r="O1989" s="11"/>
    </row>
    <row r="1990" spans="15:15">
      <c r="O1990" s="11"/>
    </row>
    <row r="1991" spans="15:15">
      <c r="O1991" s="11"/>
    </row>
    <row r="1992" spans="15:15">
      <c r="O1992" s="11"/>
    </row>
    <row r="1993" spans="15:15">
      <c r="O1993" s="11"/>
    </row>
    <row r="1994" spans="15:15">
      <c r="O1994" s="11"/>
    </row>
    <row r="1995" spans="15:15">
      <c r="O1995" s="11"/>
    </row>
    <row r="1996" spans="15:15">
      <c r="O1996" s="11"/>
    </row>
    <row r="1997" spans="15:15">
      <c r="O1997" s="11"/>
    </row>
    <row r="1998" spans="15:15">
      <c r="O1998" s="11"/>
    </row>
    <row r="1999" spans="15:15">
      <c r="O1999" s="11"/>
    </row>
    <row r="2000" spans="15:15">
      <c r="O2000" s="11"/>
    </row>
    <row r="2001" spans="15:15">
      <c r="O2001" s="11"/>
    </row>
    <row r="2002" spans="15:15">
      <c r="O2002" s="11"/>
    </row>
    <row r="2003" spans="15:15">
      <c r="O2003" s="11"/>
    </row>
    <row r="2004" spans="15:15">
      <c r="O2004" s="11"/>
    </row>
    <row r="2005" spans="15:15">
      <c r="O2005" s="11"/>
    </row>
    <row r="2006" spans="15:15">
      <c r="O2006" s="11"/>
    </row>
    <row r="2007" spans="15:15">
      <c r="O2007" s="11"/>
    </row>
    <row r="2008" spans="15:15">
      <c r="O2008" s="11"/>
    </row>
    <row r="2009" spans="15:15">
      <c r="O2009" s="11"/>
    </row>
    <row r="2010" spans="15:15">
      <c r="O2010" s="11"/>
    </row>
    <row r="2011" spans="15:15">
      <c r="O2011" s="11"/>
    </row>
    <row r="2012" spans="15:15">
      <c r="O2012" s="11"/>
    </row>
    <row r="2013" spans="15:15">
      <c r="O2013" s="11"/>
    </row>
    <row r="2014" spans="15:15">
      <c r="O2014" s="11"/>
    </row>
    <row r="2015" spans="15:15">
      <c r="O2015" s="11"/>
    </row>
    <row r="2016" spans="15:15">
      <c r="O2016" s="11"/>
    </row>
    <row r="2017" spans="15:15">
      <c r="O2017" s="11"/>
    </row>
    <row r="2018" spans="15:15">
      <c r="O2018" s="11"/>
    </row>
    <row r="2019" spans="15:15">
      <c r="O2019" s="11"/>
    </row>
    <row r="2020" spans="15:15">
      <c r="O2020" s="11"/>
    </row>
    <row r="2021" spans="15:15">
      <c r="O2021" s="11"/>
    </row>
    <row r="2022" spans="15:15">
      <c r="O2022" s="11"/>
    </row>
    <row r="2023" spans="15:15">
      <c r="O2023" s="11"/>
    </row>
    <row r="2024" spans="15:15">
      <c r="O2024" s="11"/>
    </row>
    <row r="2025" spans="15:15">
      <c r="O2025" s="11"/>
    </row>
    <row r="2026" spans="15:15">
      <c r="O2026" s="11"/>
    </row>
    <row r="2027" spans="15:15">
      <c r="O2027" s="11"/>
    </row>
    <row r="2028" spans="15:15">
      <c r="O2028" s="11"/>
    </row>
    <row r="2029" spans="15:15">
      <c r="O2029" s="11"/>
    </row>
    <row r="2030" spans="15:15">
      <c r="O2030" s="11"/>
    </row>
    <row r="2031" spans="15:15">
      <c r="O2031" s="11"/>
    </row>
    <row r="2032" spans="15:15">
      <c r="O2032" s="11"/>
    </row>
    <row r="2033" spans="15:15">
      <c r="O2033" s="11"/>
    </row>
    <row r="2034" spans="15:15">
      <c r="O2034" s="11"/>
    </row>
    <row r="2035" spans="15:15">
      <c r="O2035" s="11"/>
    </row>
    <row r="2036" spans="15:15">
      <c r="O2036" s="11"/>
    </row>
    <row r="2037" spans="15:15">
      <c r="O2037" s="11"/>
    </row>
    <row r="2038" spans="15:15">
      <c r="O2038" s="11"/>
    </row>
    <row r="2039" spans="15:15">
      <c r="O2039" s="11"/>
    </row>
    <row r="2040" spans="15:15">
      <c r="O2040" s="11"/>
    </row>
    <row r="2041" spans="15:15">
      <c r="O2041" s="11"/>
    </row>
    <row r="2042" spans="15:15">
      <c r="O2042" s="11"/>
    </row>
    <row r="2043" spans="15:15">
      <c r="O2043" s="11"/>
    </row>
    <row r="2044" spans="15:15">
      <c r="O2044" s="11"/>
    </row>
    <row r="2045" spans="15:15">
      <c r="O2045" s="11"/>
    </row>
    <row r="2046" spans="15:15">
      <c r="O2046" s="11"/>
    </row>
    <row r="2047" spans="15:15">
      <c r="O2047" s="11"/>
    </row>
    <row r="2048" spans="15:15">
      <c r="O2048" s="11"/>
    </row>
    <row r="2049" spans="15:15">
      <c r="O2049" s="11"/>
    </row>
    <row r="2050" spans="15:15">
      <c r="O2050" s="11"/>
    </row>
    <row r="2051" spans="15:15">
      <c r="O2051" s="11"/>
    </row>
    <row r="2052" spans="15:15">
      <c r="O2052" s="11"/>
    </row>
    <row r="2053" spans="15:15">
      <c r="O2053" s="11"/>
    </row>
    <row r="2054" spans="15:15">
      <c r="O2054" s="11"/>
    </row>
    <row r="2055" spans="15:15">
      <c r="O2055" s="11"/>
    </row>
    <row r="2056" spans="15:15">
      <c r="O2056" s="11"/>
    </row>
    <row r="2057" spans="15:15">
      <c r="O2057" s="11"/>
    </row>
    <row r="2058" spans="15:15">
      <c r="O2058" s="11"/>
    </row>
    <row r="2059" spans="15:15">
      <c r="O2059" s="11"/>
    </row>
    <row r="2060" spans="15:15">
      <c r="O2060" s="11"/>
    </row>
    <row r="2061" spans="15:15">
      <c r="O2061" s="11"/>
    </row>
    <row r="2062" spans="15:15">
      <c r="O2062" s="11"/>
    </row>
    <row r="2063" spans="15:15">
      <c r="O2063" s="11"/>
    </row>
    <row r="2064" spans="15:15">
      <c r="O2064" s="11"/>
    </row>
    <row r="2065" spans="15:15">
      <c r="O2065" s="11"/>
    </row>
    <row r="2066" spans="15:15">
      <c r="O2066" s="11"/>
    </row>
    <row r="2067" spans="15:15">
      <c r="O2067" s="11"/>
    </row>
    <row r="2068" spans="15:15">
      <c r="O2068" s="11"/>
    </row>
    <row r="2069" spans="15:15">
      <c r="O2069" s="11"/>
    </row>
    <row r="2070" spans="15:15">
      <c r="O2070" s="11"/>
    </row>
    <row r="2071" spans="15:15">
      <c r="O2071" s="11"/>
    </row>
    <row r="2072" spans="15:15">
      <c r="O2072" s="11"/>
    </row>
    <row r="2073" spans="15:15">
      <c r="O2073" s="11"/>
    </row>
    <row r="2074" spans="15:15">
      <c r="O2074" s="11"/>
    </row>
    <row r="2075" spans="15:15">
      <c r="O2075" s="11"/>
    </row>
    <row r="2076" spans="15:15">
      <c r="O2076" s="11"/>
    </row>
    <row r="2077" spans="15:15">
      <c r="O2077" s="11"/>
    </row>
    <row r="2078" spans="15:15">
      <c r="O2078" s="11"/>
    </row>
    <row r="2079" spans="15:15">
      <c r="O2079" s="11"/>
    </row>
    <row r="2080" spans="15:15">
      <c r="O2080" s="11"/>
    </row>
    <row r="2081" spans="15:15">
      <c r="O2081" s="11"/>
    </row>
    <row r="2082" spans="15:15">
      <c r="O2082" s="11"/>
    </row>
    <row r="2083" spans="15:15">
      <c r="O2083" s="11"/>
    </row>
    <row r="2084" spans="15:15">
      <c r="O2084" s="11"/>
    </row>
    <row r="2085" spans="15:15">
      <c r="O2085" s="11"/>
    </row>
    <row r="2086" spans="15:15">
      <c r="O2086" s="11"/>
    </row>
    <row r="2087" spans="15:15">
      <c r="O2087" s="11"/>
    </row>
    <row r="2088" spans="15:15">
      <c r="O2088" s="11"/>
    </row>
    <row r="2089" spans="15:15">
      <c r="O2089" s="11"/>
    </row>
    <row r="2090" spans="15:15">
      <c r="O2090" s="11"/>
    </row>
    <row r="2091" spans="15:15">
      <c r="O2091" s="11"/>
    </row>
    <row r="2092" spans="15:15">
      <c r="O2092" s="11"/>
    </row>
    <row r="2093" spans="15:15">
      <c r="O2093" s="11"/>
    </row>
    <row r="2094" spans="15:15">
      <c r="O2094" s="11"/>
    </row>
    <row r="2095" spans="15:15">
      <c r="O2095" s="11"/>
    </row>
    <row r="2096" spans="15:15">
      <c r="O2096" s="11"/>
    </row>
    <row r="2097" spans="15:15">
      <c r="O2097" s="11"/>
    </row>
    <row r="2098" spans="15:15">
      <c r="O2098" s="11"/>
    </row>
    <row r="2099" spans="15:15">
      <c r="O2099" s="11"/>
    </row>
    <row r="2100" spans="15:15">
      <c r="O2100" s="11"/>
    </row>
    <row r="2101" spans="15:15">
      <c r="O2101" s="11"/>
    </row>
    <row r="2102" spans="15:15">
      <c r="O2102" s="11"/>
    </row>
    <row r="2103" spans="15:15">
      <c r="O2103" s="11"/>
    </row>
    <row r="2104" spans="15:15">
      <c r="O2104" s="11"/>
    </row>
    <row r="2105" spans="15:15">
      <c r="O2105" s="11"/>
    </row>
    <row r="2106" spans="15:15">
      <c r="O2106" s="11"/>
    </row>
    <row r="2107" spans="15:15">
      <c r="O2107" s="11"/>
    </row>
    <row r="2108" spans="15:15">
      <c r="O2108" s="11"/>
    </row>
    <row r="2109" spans="15:15">
      <c r="O2109" s="11"/>
    </row>
    <row r="2110" spans="15:15">
      <c r="O2110" s="11"/>
    </row>
    <row r="2111" spans="15:15">
      <c r="O2111" s="11"/>
    </row>
    <row r="2112" spans="15:15">
      <c r="O2112" s="11"/>
    </row>
    <row r="2113" spans="15:15">
      <c r="O2113" s="11"/>
    </row>
    <row r="2114" spans="15:15">
      <c r="O2114" s="11"/>
    </row>
    <row r="2115" spans="15:15">
      <c r="O2115" s="11"/>
    </row>
    <row r="2116" spans="15:15">
      <c r="O2116" s="11"/>
    </row>
    <row r="2117" spans="15:15">
      <c r="O2117" s="11"/>
    </row>
    <row r="2118" spans="15:15">
      <c r="O2118" s="11"/>
    </row>
    <row r="2119" spans="15:15">
      <c r="O2119" s="11"/>
    </row>
    <row r="2120" spans="15:15">
      <c r="O2120" s="11"/>
    </row>
    <row r="2121" spans="15:15">
      <c r="O2121" s="11"/>
    </row>
    <row r="2122" spans="15:15">
      <c r="O2122" s="11"/>
    </row>
    <row r="2123" spans="15:15">
      <c r="O2123" s="11"/>
    </row>
    <row r="2124" spans="15:15">
      <c r="O2124" s="11"/>
    </row>
    <row r="2125" spans="15:15">
      <c r="O2125" s="11"/>
    </row>
    <row r="2126" spans="15:15">
      <c r="O2126" s="11"/>
    </row>
    <row r="2127" spans="15:15">
      <c r="O2127" s="11"/>
    </row>
    <row r="2128" spans="15:15">
      <c r="O2128" s="11"/>
    </row>
    <row r="2129" spans="15:15">
      <c r="O2129" s="11"/>
    </row>
    <row r="2130" spans="15:15">
      <c r="O2130" s="11"/>
    </row>
    <row r="2131" spans="15:15">
      <c r="O2131" s="11"/>
    </row>
    <row r="2132" spans="15:15">
      <c r="O2132" s="11"/>
    </row>
    <row r="2133" spans="15:15">
      <c r="O2133" s="11"/>
    </row>
    <row r="2134" spans="15:15">
      <c r="O2134" s="11"/>
    </row>
    <row r="2135" spans="15:15">
      <c r="O2135" s="11"/>
    </row>
    <row r="2136" spans="15:15">
      <c r="O2136" s="11"/>
    </row>
    <row r="2137" spans="15:15">
      <c r="O2137" s="11"/>
    </row>
    <row r="2138" spans="15:15">
      <c r="O2138" s="11"/>
    </row>
    <row r="2139" spans="15:15">
      <c r="O2139" s="11"/>
    </row>
    <row r="2140" spans="15:15">
      <c r="O2140" s="11"/>
    </row>
    <row r="2141" spans="15:15">
      <c r="O2141" s="11"/>
    </row>
    <row r="2142" spans="15:15">
      <c r="O2142" s="11"/>
    </row>
    <row r="2143" spans="15:15">
      <c r="O2143" s="11"/>
    </row>
    <row r="2144" spans="15:15">
      <c r="O2144" s="11"/>
    </row>
    <row r="2145" spans="15:15">
      <c r="O2145" s="11"/>
    </row>
    <row r="2146" spans="15:15">
      <c r="O2146" s="11"/>
    </row>
    <row r="2147" spans="15:15">
      <c r="O2147" s="11"/>
    </row>
    <row r="2148" spans="15:15">
      <c r="O2148" s="11"/>
    </row>
    <row r="2149" spans="15:15">
      <c r="O2149" s="11"/>
    </row>
    <row r="2150" spans="15:15">
      <c r="O2150" s="11"/>
    </row>
    <row r="2151" spans="15:15">
      <c r="O2151" s="11"/>
    </row>
    <row r="2152" spans="15:15">
      <c r="O2152" s="11"/>
    </row>
    <row r="2153" spans="15:15">
      <c r="O2153" s="11"/>
    </row>
    <row r="2154" spans="15:15">
      <c r="O2154" s="11"/>
    </row>
    <row r="2155" spans="15:15">
      <c r="O2155" s="11"/>
    </row>
    <row r="2156" spans="15:15">
      <c r="O2156" s="11"/>
    </row>
    <row r="2157" spans="15:15">
      <c r="O2157" s="11"/>
    </row>
    <row r="2158" spans="15:15">
      <c r="O2158" s="11"/>
    </row>
    <row r="2159" spans="15:15">
      <c r="O2159" s="11"/>
    </row>
    <row r="2160" spans="15:15">
      <c r="O2160" s="11"/>
    </row>
    <row r="2161" spans="15:15">
      <c r="O2161" s="11"/>
    </row>
    <row r="2162" spans="15:15">
      <c r="O2162" s="11"/>
    </row>
    <row r="2163" spans="15:15">
      <c r="O2163" s="11"/>
    </row>
    <row r="2164" spans="15:15">
      <c r="O2164" s="11"/>
    </row>
    <row r="2165" spans="15:15">
      <c r="O2165" s="11"/>
    </row>
    <row r="2166" spans="15:15">
      <c r="O2166" s="11"/>
    </row>
    <row r="2167" spans="15:15">
      <c r="O2167" s="11"/>
    </row>
    <row r="2168" spans="15:15">
      <c r="O2168" s="11"/>
    </row>
    <row r="2169" spans="15:15">
      <c r="O2169" s="11"/>
    </row>
    <row r="2170" spans="15:15">
      <c r="O2170" s="11"/>
    </row>
    <row r="2171" spans="15:15">
      <c r="O2171" s="11"/>
    </row>
    <row r="2172" spans="15:15">
      <c r="O2172" s="11"/>
    </row>
    <row r="2173" spans="15:15">
      <c r="O2173" s="11"/>
    </row>
    <row r="2174" spans="15:15">
      <c r="O2174" s="11"/>
    </row>
    <row r="2175" spans="15:15">
      <c r="O2175" s="11"/>
    </row>
    <row r="2176" spans="15:15">
      <c r="O2176" s="11"/>
    </row>
    <row r="2177" spans="15:15">
      <c r="O2177" s="11"/>
    </row>
    <row r="2178" spans="15:15">
      <c r="O2178" s="11"/>
    </row>
    <row r="2179" spans="15:15">
      <c r="O2179" s="11"/>
    </row>
    <row r="2180" spans="15:15">
      <c r="O2180" s="11"/>
    </row>
    <row r="2181" spans="15:15">
      <c r="O2181" s="11"/>
    </row>
    <row r="2182" spans="15:15">
      <c r="O2182" s="11"/>
    </row>
    <row r="2183" spans="15:15">
      <c r="O2183" s="11"/>
    </row>
    <row r="2184" spans="15:15">
      <c r="O2184" s="11"/>
    </row>
    <row r="2185" spans="15:15">
      <c r="O2185" s="11"/>
    </row>
    <row r="2186" spans="15:15">
      <c r="O2186" s="11"/>
    </row>
    <row r="2187" spans="15:15">
      <c r="O2187" s="11"/>
    </row>
    <row r="2188" spans="15:15">
      <c r="O2188" s="11"/>
    </row>
    <row r="2189" spans="15:15">
      <c r="O2189" s="11"/>
    </row>
    <row r="2190" spans="15:15">
      <c r="O2190" s="11"/>
    </row>
    <row r="2191" spans="15:15">
      <c r="O2191" s="11"/>
    </row>
    <row r="2192" spans="15:15">
      <c r="O2192" s="11"/>
    </row>
    <row r="2193" spans="15:15">
      <c r="O2193" s="11"/>
    </row>
    <row r="2194" spans="15:15">
      <c r="O2194" s="11"/>
    </row>
    <row r="2195" spans="15:15">
      <c r="O2195" s="11"/>
    </row>
    <row r="2196" spans="15:15">
      <c r="O2196" s="11"/>
    </row>
    <row r="2197" spans="15:15">
      <c r="O2197" s="11"/>
    </row>
    <row r="2198" spans="15:15">
      <c r="O2198" s="11"/>
    </row>
    <row r="2199" spans="15:15">
      <c r="O2199" s="11"/>
    </row>
    <row r="2200" spans="15:15">
      <c r="O2200" s="11"/>
    </row>
    <row r="2201" spans="15:15">
      <c r="O2201" s="11"/>
    </row>
    <row r="2202" spans="15:15">
      <c r="O2202" s="11"/>
    </row>
    <row r="2203" spans="15:15">
      <c r="O2203" s="11"/>
    </row>
    <row r="2204" spans="15:15">
      <c r="O2204" s="11"/>
    </row>
    <row r="2205" spans="15:15">
      <c r="O2205" s="11"/>
    </row>
    <row r="2206" spans="15:15">
      <c r="O2206" s="11"/>
    </row>
    <row r="2207" spans="15:15">
      <c r="O2207" s="11"/>
    </row>
    <row r="2208" spans="15:15">
      <c r="O2208" s="11"/>
    </row>
    <row r="2209" spans="15:15">
      <c r="O2209" s="11"/>
    </row>
    <row r="2210" spans="15:15">
      <c r="O2210" s="11"/>
    </row>
    <row r="2211" spans="15:15">
      <c r="O2211" s="11"/>
    </row>
    <row r="2212" spans="15:15">
      <c r="O2212" s="11"/>
    </row>
    <row r="2213" spans="15:15">
      <c r="O2213" s="11"/>
    </row>
    <row r="2214" spans="15:15">
      <c r="O2214" s="11"/>
    </row>
    <row r="2215" spans="15:15">
      <c r="O2215" s="11"/>
    </row>
    <row r="2216" spans="15:15">
      <c r="O2216" s="11"/>
    </row>
    <row r="2217" spans="15:15">
      <c r="O2217" s="11"/>
    </row>
    <row r="2218" spans="15:15">
      <c r="O2218" s="11"/>
    </row>
    <row r="2219" spans="15:15">
      <c r="O2219" s="11"/>
    </row>
    <row r="2220" spans="15:15">
      <c r="O2220" s="11"/>
    </row>
    <row r="2221" spans="15:15">
      <c r="O2221" s="11"/>
    </row>
    <row r="2222" spans="15:15">
      <c r="O2222" s="11"/>
    </row>
    <row r="2223" spans="15:15">
      <c r="O2223" s="11"/>
    </row>
    <row r="2224" spans="15:15">
      <c r="O2224" s="11"/>
    </row>
    <row r="2225" spans="15:15">
      <c r="O2225" s="11"/>
    </row>
    <row r="2226" spans="15:15">
      <c r="O2226" s="11"/>
    </row>
    <row r="2227" spans="15:15">
      <c r="O2227" s="11"/>
    </row>
    <row r="2228" spans="15:15">
      <c r="O2228" s="11"/>
    </row>
    <row r="2229" spans="15:15">
      <c r="O2229" s="11"/>
    </row>
    <row r="2230" spans="15:15">
      <c r="O2230" s="11"/>
    </row>
    <row r="2231" spans="15:15">
      <c r="O2231" s="11"/>
    </row>
    <row r="2232" spans="15:15">
      <c r="O2232" s="11"/>
    </row>
    <row r="2233" spans="15:15">
      <c r="O2233" s="11"/>
    </row>
    <row r="2234" spans="15:15">
      <c r="O2234" s="11"/>
    </row>
    <row r="2235" spans="15:15">
      <c r="O2235" s="11"/>
    </row>
    <row r="2236" spans="15:15">
      <c r="O2236" s="11"/>
    </row>
    <row r="2237" spans="15:15">
      <c r="O2237" s="11"/>
    </row>
    <row r="2238" spans="15:15">
      <c r="O2238" s="11"/>
    </row>
    <row r="2239" spans="15:15">
      <c r="O2239" s="11"/>
    </row>
    <row r="2240" spans="15:15">
      <c r="O2240" s="11"/>
    </row>
    <row r="2241" spans="15:15">
      <c r="O2241" s="11"/>
    </row>
    <row r="2242" spans="15:15">
      <c r="O2242" s="11"/>
    </row>
    <row r="2243" spans="15:15">
      <c r="O2243" s="11"/>
    </row>
    <row r="2244" spans="15:15">
      <c r="O2244" s="11"/>
    </row>
    <row r="2245" spans="15:15">
      <c r="O2245" s="11"/>
    </row>
    <row r="2246" spans="15:15">
      <c r="O2246" s="11"/>
    </row>
    <row r="2247" spans="15:15">
      <c r="O2247" s="11"/>
    </row>
    <row r="2248" spans="15:15">
      <c r="O2248" s="11"/>
    </row>
    <row r="2249" spans="15:15">
      <c r="O2249" s="11"/>
    </row>
    <row r="2250" spans="15:15">
      <c r="O2250" s="11"/>
    </row>
    <row r="2251" spans="15:15">
      <c r="O2251" s="11"/>
    </row>
    <row r="2252" spans="15:15">
      <c r="O2252" s="11"/>
    </row>
    <row r="2253" spans="15:15">
      <c r="O2253" s="11"/>
    </row>
    <row r="2254" spans="15:15">
      <c r="O2254" s="11"/>
    </row>
    <row r="2255" spans="15:15">
      <c r="O2255" s="11"/>
    </row>
    <row r="2256" spans="15:15">
      <c r="O2256" s="11"/>
    </row>
    <row r="2257" spans="15:15">
      <c r="O2257" s="11"/>
    </row>
    <row r="2258" spans="15:15">
      <c r="O2258" s="11"/>
    </row>
    <row r="2259" spans="15:15">
      <c r="O2259" s="11"/>
    </row>
    <row r="2260" spans="15:15">
      <c r="O2260" s="11"/>
    </row>
    <row r="2261" spans="15:15">
      <c r="O2261" s="11"/>
    </row>
    <row r="2262" spans="15:15">
      <c r="O2262" s="11"/>
    </row>
    <row r="2263" spans="15:15">
      <c r="O2263" s="11"/>
    </row>
    <row r="2264" spans="15:15">
      <c r="O2264" s="11"/>
    </row>
    <row r="2265" spans="15:15">
      <c r="O2265" s="11"/>
    </row>
    <row r="2266" spans="15:15">
      <c r="O2266" s="11"/>
    </row>
    <row r="2267" spans="15:15">
      <c r="O2267" s="11"/>
    </row>
    <row r="2268" spans="15:15">
      <c r="O2268" s="11"/>
    </row>
    <row r="2269" spans="15:15">
      <c r="O2269" s="11"/>
    </row>
    <row r="2270" spans="15:15">
      <c r="O2270" s="11"/>
    </row>
    <row r="2271" spans="15:15">
      <c r="O2271" s="11"/>
    </row>
    <row r="2272" spans="15:15">
      <c r="O2272" s="11"/>
    </row>
    <row r="2273" spans="15:15">
      <c r="O2273" s="11"/>
    </row>
    <row r="2274" spans="15:15">
      <c r="O2274" s="11"/>
    </row>
    <row r="2275" spans="15:15">
      <c r="O2275" s="11"/>
    </row>
    <row r="2276" spans="15:15">
      <c r="O2276" s="11"/>
    </row>
    <row r="2277" spans="15:15">
      <c r="O2277" s="11"/>
    </row>
    <row r="2278" spans="15:15">
      <c r="O2278" s="11"/>
    </row>
    <row r="2279" spans="15:15">
      <c r="O2279" s="11"/>
    </row>
    <row r="2280" spans="15:15">
      <c r="O2280" s="11"/>
    </row>
    <row r="2281" spans="15:15">
      <c r="O2281" s="11"/>
    </row>
    <row r="2282" spans="15:15">
      <c r="O2282" s="11"/>
    </row>
    <row r="2283" spans="15:15">
      <c r="O2283" s="11"/>
    </row>
    <row r="2284" spans="15:15">
      <c r="O2284" s="11"/>
    </row>
    <row r="2285" spans="15:15">
      <c r="O2285" s="11"/>
    </row>
    <row r="2286" spans="15:15">
      <c r="O2286" s="11"/>
    </row>
    <row r="2287" spans="15:15">
      <c r="O2287" s="11"/>
    </row>
    <row r="2288" spans="15:15">
      <c r="O2288" s="11"/>
    </row>
    <row r="2289" spans="15:15">
      <c r="O2289" s="11"/>
    </row>
    <row r="2290" spans="15:15">
      <c r="O2290" s="11"/>
    </row>
    <row r="2291" spans="15:15">
      <c r="O2291" s="11"/>
    </row>
    <row r="2292" spans="15:15">
      <c r="O2292" s="11"/>
    </row>
    <row r="2293" spans="15:15">
      <c r="O2293" s="11"/>
    </row>
    <row r="2294" spans="15:15">
      <c r="O2294" s="11"/>
    </row>
    <row r="2295" spans="15:15">
      <c r="O2295" s="11"/>
    </row>
    <row r="2296" spans="15:15">
      <c r="O2296" s="11"/>
    </row>
    <row r="2297" spans="15:15">
      <c r="O2297" s="11"/>
    </row>
  </sheetData>
  <sheetProtection selectLockedCells="1"/>
  <phoneticPr fontId="0" type="noConversion"/>
  <pageMargins left="0.78740157499999996" right="0.78740157499999996" top="1.24" bottom="0.984251969" header="0.74" footer="0.4921259845"/>
  <pageSetup paperSize="9" scale="58" orientation="landscape" horizontalDpi="300" verticalDpi="300" r:id="rId1"/>
  <headerFooter alignWithMargins="0">
    <oddHeader>&amp;F</oddHeader>
    <oddFooter>&amp;A</oddFooter>
  </headerFooter>
  <ignoredErrors>
    <ignoredError sqref="H3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oi xmlns="db60601b-3278-4a86-9647-8ca5a98c271f" xsi:nil="true"/>
    <Date xmlns="db60601b-3278-4a86-9647-8ca5a98c271f" xsi:nil="true"/>
    <Nature xmlns="db60601b-3278-4a86-9647-8ca5a98c271f" xsi:nil="true"/>
    <_Flow_SignoffStatus xmlns="db60601b-3278-4a86-9647-8ca5a98c271f" xsi:nil="true"/>
    <Ech_x00e9_ance xmlns="db60601b-3278-4a86-9647-8ca5a98c271f" xsi:nil="true"/>
    <Datedepaiement xmlns="db60601b-3278-4a86-9647-8ca5a98c271f" xsi:nil="true"/>
    <Cr_x00e9_ancier xmlns="db60601b-3278-4a86-9647-8ca5a98c271f" xsi:nil="true"/>
    <Codeprojet xmlns="db60601b-3278-4a86-9647-8ca5a98c271f" xsi:nil="true"/>
    <lcf76f155ced4ddcb4097134ff3c332f xmlns="db60601b-3278-4a86-9647-8ca5a98c271f" xsi:nil="true"/>
    <TaxCatchAll xmlns="ce553c10-9ae1-4d8f-af7b-f25b2ea9f8a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6654BC0ED9548E4990D39459A45BF7E900516CF0C4E9F0294A9AD10272F73CA840" ma:contentTypeVersion="12" ma:contentTypeDescription="" ma:contentTypeScope="" ma:versionID="46b80575dc7d5f7232a65db15ea5b06d">
  <xsd:schema xmlns:xsd="http://www.w3.org/2001/XMLSchema" xmlns:xs="http://www.w3.org/2001/XMLSchema" xmlns:p="http://schemas.microsoft.com/office/2006/metadata/properties" xmlns:ns2="db60601b-3278-4a86-9647-8ca5a98c271f" xmlns:ns3="ce553c10-9ae1-4d8f-af7b-f25b2ea9f8a2" targetNamespace="http://schemas.microsoft.com/office/2006/metadata/properties" ma:root="true" ma:fieldsID="e38a088ce2dddab4950a03661905f4ed" ns2:_="" ns3:_="">
    <xsd:import namespace="db60601b-3278-4a86-9647-8ca5a98c271f"/>
    <xsd:import namespace="ce553c10-9ae1-4d8f-af7b-f25b2ea9f8a2"/>
    <xsd:element name="properties">
      <xsd:complexType>
        <xsd:sequence>
          <xsd:element name="documentManagement">
            <xsd:complexType>
              <xsd:all>
                <xsd:element ref="ns2:Nature" minOccurs="0"/>
                <xsd:element ref="ns2:Quoi" minOccurs="0"/>
                <xsd:element ref="ns2:Date" minOccurs="0"/>
                <xsd:element ref="ns2:_Flow_SignoffStatus" minOccurs="0"/>
                <xsd:element ref="ns2:Datedepaiement" minOccurs="0"/>
                <xsd:element ref="ns2:Ech_x00e9_ance" minOccurs="0"/>
                <xsd:element ref="ns2:Cr_x00e9_ancier" minOccurs="0"/>
                <xsd:element ref="ns2:Codeproje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0601b-3278-4a86-9647-8ca5a98c271f" elementFormDefault="qualified">
    <xsd:import namespace="http://schemas.microsoft.com/office/2006/documentManagement/types"/>
    <xsd:import namespace="http://schemas.microsoft.com/office/infopath/2007/PartnerControls"/>
    <xsd:element name="Nature" ma:index="8" nillable="true" ma:displayName="Nature" ma:description="Bus déplacement équipes belges" ma:format="Dropdown" ma:internalName="Nature">
      <xsd:simpleType>
        <xsd:restriction base="dms:Choice">
          <xsd:enumeration value="Choix 1]Bus déplacement équipes belges;]A;Choix 2]Bus déplacement équipes françaises;]A"/>
        </xsd:restriction>
      </xsd:simpleType>
    </xsd:element>
    <xsd:element name="Quoi" ma:index="9" nillable="true" ma:displayName="Nom projet" ma:format="Dropdown" ma:internalName="Quoi">
      <xsd:simpleType>
        <xsd:restriction base="dms:Text">
          <xsd:maxLength value="255"/>
        </xsd:restriction>
      </xsd:simpleType>
    </xsd:element>
    <xsd:element name="Date" ma:index="10" nillable="true" ma:displayName="Date facture" ma:format="DateOnly" ma:internalName="Date">
      <xsd:simpleType>
        <xsd:restriction base="dms:DateTime"/>
      </xsd:simpleType>
    </xsd:element>
    <xsd:element name="_Flow_SignoffStatus" ma:index="11" nillable="true" ma:displayName="État de validation" ma:internalName="_x00c9_tat_x0020_de_x0020_validation">
      <xsd:simpleType>
        <xsd:restriction base="dms:Text"/>
      </xsd:simpleType>
    </xsd:element>
    <xsd:element name="Datedepaiement" ma:index="12" nillable="true" ma:displayName="Date de paiement" ma:format="DateOnly" ma:internalName="Datedepaiement">
      <xsd:simpleType>
        <xsd:restriction base="dms:DateTime"/>
      </xsd:simpleType>
    </xsd:element>
    <xsd:element name="Ech_x00e9_ance" ma:index="13" nillable="true" ma:displayName="Echéance" ma:format="DateOnly" ma:internalName="Ech_x00e9_ance">
      <xsd:simpleType>
        <xsd:restriction base="dms:DateTime"/>
      </xsd:simpleType>
    </xsd:element>
    <xsd:element name="Cr_x00e9_ancier" ma:index="14" nillable="true" ma:displayName="Créancier" ma:format="Dropdown" ma:internalName="Cr_x00e9_ancier">
      <xsd:simpleType>
        <xsd:restriction base="dms:Text">
          <xsd:maxLength value="255"/>
        </xsd:restriction>
      </xsd:simpleType>
    </xsd:element>
    <xsd:element name="Codeprojet" ma:index="15" nillable="true" ma:displayName="Code projet" ma:format="Dropdown" ma:internalName="Codeprojet">
      <xsd:simpleType>
        <xsd:restriction base="dms:Text">
          <xsd:maxLength value="255"/>
        </xsd:restriction>
      </xsd:simpleType>
    </xsd:element>
    <xsd:element name="lcf76f155ced4ddcb4097134ff3c332f" ma:index="16" nillable="true" ma:displayName="Balises d’image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3c10-9ae1-4d8f-af7b-f25b2ea9f8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cfb6f2-18e4-4a69-9813-9bddc27c4240}" ma:internalName="TaxCatchAll" ma:showField="CatchAllData" ma:web="ce553c10-9ae1-4d8f-af7b-f25b2ea9f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839CAE-C99C-4997-8D64-B1D510FDB62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db60601b-3278-4a86-9647-8ca5a98c271f"/>
    <ds:schemaRef ds:uri="http://www.w3.org/XML/1998/namespace"/>
    <ds:schemaRef ds:uri="http://purl.org/dc/elements/1.1/"/>
    <ds:schemaRef ds:uri="ce553c10-9ae1-4d8f-af7b-f25b2ea9f8a2"/>
  </ds:schemaRefs>
</ds:datastoreItem>
</file>

<file path=customXml/itemProps2.xml><?xml version="1.0" encoding="utf-8"?>
<ds:datastoreItem xmlns:ds="http://schemas.openxmlformats.org/officeDocument/2006/customXml" ds:itemID="{EA02DD27-5159-4452-AD05-3DC776EB2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657C01-FD79-4B64-A0B8-E4673D1942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Mode d'emploi</vt:lpstr>
      <vt:lpstr>Affectation</vt:lpstr>
      <vt:lpstr>Bilan</vt:lpstr>
      <vt:lpstr>Résultat</vt:lpstr>
      <vt:lpstr>Ventes</vt:lpstr>
      <vt:lpstr>Investissements</vt:lpstr>
      <vt:lpstr>Détails investissements</vt:lpstr>
      <vt:lpstr>RH</vt:lpstr>
      <vt:lpstr>Trésorerie AN 1</vt:lpstr>
      <vt:lpstr>Données emprunt</vt:lpstr>
      <vt:lpstr>Amortissement crédit1</vt:lpstr>
      <vt:lpstr>Affectation!Zone_d_impression</vt:lpstr>
      <vt:lpstr>'Amortissement crédit1'!Zone_d_impression</vt:lpstr>
      <vt:lpstr>Bilan!Zone_d_impression</vt:lpstr>
      <vt:lpstr>'Détails investissements'!Zone_d_impression</vt:lpstr>
      <vt:lpstr>'Données emprunt'!Zone_d_impression</vt:lpstr>
      <vt:lpstr>Investissements!Zone_d_impression</vt:lpstr>
      <vt:lpstr>'Mode d''emploi'!Zone_d_impression</vt:lpstr>
      <vt:lpstr>Résultat!Zone_d_impression</vt:lpstr>
      <vt:lpstr>'Trésorerie AN 1'!Zone_d_impression</vt:lpstr>
      <vt:lpstr>Ventes!Zone_d_impression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Joris Caroline</dc:creator>
  <cp:keywords/>
  <dc:description/>
  <cp:lastModifiedBy>Delphine De Sauvage</cp:lastModifiedBy>
  <cp:revision/>
  <dcterms:created xsi:type="dcterms:W3CDTF">2018-01-12T15:52:12Z</dcterms:created>
  <dcterms:modified xsi:type="dcterms:W3CDTF">2023-12-08T12:31:04Z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3492b107-a679-44fe-9b35-bd14649a07c3</vt:lpwstr>
  </property>
  <property fmtid="{D5CDD505-2E9C-101B-9397-08002B2CF9AE}" pid="3" name="ContentTypeId">
    <vt:lpwstr>0x0101006654BC0ED9548E4990D39459A45BF7E900516CF0C4E9F0294A9AD10272F73CA840</vt:lpwstr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AuthorIds_UIVersion_18">
    <vt:lpwstr>13</vt:lpwstr>
  </property>
  <property fmtid="{D5CDD505-2E9C-101B-9397-08002B2CF9AE}" pid="7" name="MediaServiceImageTags">
    <vt:lpwstr/>
  </property>
</Properties>
</file>